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<sst xmlns="http://schemas.openxmlformats.org/spreadsheetml/2006/main" count="2895" uniqueCount="2085">
  <si>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</si>
  <si>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</si>
  <si>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</si>
  <si>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</si>
  <si>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</si>
  <si>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</si>
  <si>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</si>
  <si>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</si>
  <si>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</si>
  <si>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</si>
  <si>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</si>
  <si>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</si>
  <si>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</si>
  <si>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</si>
  <si>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</si>
  <si>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</si>
  <si>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</si>
  <si>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</si>
  <si>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</si>
  <si>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</si>
  <si>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</si>
  <si>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</si>
  <si>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</si>
  <si>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</si>
  <si>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</si>
  <si>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</si>
  <si>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</si>
  <si>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</si>
  <si>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</si>
  <si>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</si>
  <si>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</si>
  <si>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</si>
  <si>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</si>
  <si>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</si>
  <si>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</si>
  <si>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</si>
  <si>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</si>
  <si>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</si>
  <si>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</si>
  <si>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</si>
  <si>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</si>
  <si>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</si>
  <si>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</si>
  <si>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</si>
  <si>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</si>
  <si>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</si>
  <si>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</si>
  <si>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</si>
  <si>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</si>
  <si>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</si>
  <si>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</si>
  <si>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</si>
  <si>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</si>
  <si>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</si>
  <si>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</si>
  <si>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</si>
  <si>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</si>
  <si>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</si>
  <si>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</si>
  <si>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</si>
  <si>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</si>
  <si>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</si>
  <si>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</si>
  <si>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</si>
  <si>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</si>
  <si>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</si>
  <si>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</si>
  <si>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</si>
  <si>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</si>
  <si>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</si>
  <si>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</si>
  <si>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</si>
  <si>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</si>
  <si>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</si>
  <si>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</si>
  <si>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</si>
  <si>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</si>
  <si>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</si>
  <si>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</si>
  <si>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</si>
  <si>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</si>
  <si>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</si>
  <si>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</si>
  <si>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</si>
  <si>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</si>
  <si>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</si>
  <si>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</si>
  <si>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</si>
  <si>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</si>
  <si>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</si>
  <si>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</si>
  <si>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</si>
  <si>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</si>
  <si>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</si>
  <si>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</si>
  <si>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</si>
  <si>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</si>
  <si>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</si>
  <si>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</si>
  <si>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</si>
  <si>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</si>
  <si>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</si>
  <si>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</si>
  <si>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</si>
  <si>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</si>
  <si>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</si>
  <si>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</si>
  <si>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</si>
  <si>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</si>
  <si>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</si>
  <si>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</si>
  <si>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</si>
  <si>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</si>
  <si>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</si>
  <si>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</si>
  <si>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</si>
  <si>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</si>
  <si>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</si>
  <si>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</si>
  <si>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</si>
  <si>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</si>
  <si>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</si>
  <si>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</si>
  <si>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</si>
  <si>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</si>
  <si>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</si>
  <si>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</si>
  <si>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</si>
  <si>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</si>
  <si>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</si>
  <si>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</si>
  <si>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</si>
  <si>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</si>
  <si>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</si>
  <si>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</si>
  <si>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</si>
  <si>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</si>
  <si>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</si>
  <si>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</si>
  <si>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</si>
  <si>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</si>
  <si>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</si>
  <si>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</si>
  <si>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</si>
  <si>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</si>
  <si>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</si>
  <si>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</si>
  <si>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</si>
  <si>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</si>
  <si>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</si>
  <si>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</si>
  <si>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</si>
  <si>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</si>
  <si>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</si>
  <si>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</si>
  <si>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</si>
  <si>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</si>
  <si>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</si>
  <si>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</si>
  <si>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</si>
  <si>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</si>
  <si>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</si>
  <si>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</si>
  <si>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</si>
  <si>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</si>
  <si>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</si>
  <si>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</si>
  <si>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</si>
  <si>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</si>
  <si>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</si>
  <si>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</si>
  <si>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</si>
  <si>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</si>
  <si>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</si>
  <si>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</si>
  <si>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</si>
  <si>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</si>
  <si>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</si>
  <si>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</si>
  <si>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</si>
  <si>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</si>
  <si>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</si>
  <si>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</si>
  <si>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</si>
  <si>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</si>
  <si>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</si>
  <si>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</si>
  <si>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</si>
  <si>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</si>
  <si>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</si>
  <si>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</si>
  <si>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</si>
  <si>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</si>
  <si>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</si>
  <si>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</si>
  <si>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</si>
  <si>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</si>
  <si>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</si>
  <si>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</si>
  <si>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</si>
  <si>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</si>
  <si>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</si>
  <si>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</si>
  <si>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</si>
  <si>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</si>
  <si>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</si>
  <si>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</si>
  <si>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</si>
  <si>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</si>
  <si>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</si>
  <si>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</si>
  <si>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</si>
  <si>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</si>
  <si>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</si>
  <si>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</si>
  <si>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</si>
  <si>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</si>
  <si>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</si>
  <si>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</si>
  <si>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</si>
  <si>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</si>
  <si>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</si>
  <si>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</si>
  <si>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</si>
  <si>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</si>
  <si>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</si>
  <si>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</si>
  <si>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</si>
  <si>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</si>
  <si>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</si>
  <si>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</si>
  <si>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</si>
  <si>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</si>
  <si>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</si>
  <si>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</si>
  <si>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</si>
  <si>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</si>
  <si>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</si>
  <si>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</si>
  <si>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</si>
  <si>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</si>
  <si>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</si>
  <si>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</si>
  <si>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</si>
  <si>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</si>
  <si>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</si>
  <si>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</si>
  <si>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</si>
  <si>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</si>
  <si>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</si>
  <si>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</si>
  <si>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</si>
  <si>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</si>
  <si>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</si>
  <si>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</si>
  <si>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</si>
  <si>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</si>
  <si>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</si>
  <si>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</si>
  <si>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</si>
  <si>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</si>
  <si>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</si>
  <si>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</si>
  <si>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</si>
  <si>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</si>
  <si>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</si>
  <si>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</si>
  <si>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</si>
  <si>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</si>
  <si>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</si>
  <si>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</si>
  <si>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</si>
  <si>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</si>
  <si>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</si>
  <si>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</si>
  <si>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</si>
  <si>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</si>
  <si>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</si>
  <si>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</si>
  <si>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</si>
  <si>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</si>
  <si>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</si>
  <si>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</si>
  <si>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</si>
  <si>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</si>
  <si>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</si>
  <si>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</si>
  <si>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</si>
  <si>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</si>
  <si>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</si>
  <si>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</si>
  <si>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</si>
  <si>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</si>
  <si>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</si>
  <si>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</si>
  <si>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</si>
  <si>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</si>
  <si>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</si>
  <si>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</si>
  <si>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</si>
  <si>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</si>
  <si>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</si>
  <si>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</si>
  <si>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</si>
  <si>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</si>
  <si>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</si>
  <si>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</si>
  <si>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</si>
  <si>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</si>
  <si>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</si>
  <si>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</si>
  <si>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</si>
  <si>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</si>
  <si>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</si>
  <si>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</si>
  <si>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</si>
  <si>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</si>
  <si>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</si>
  <si>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</si>
  <si>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</si>
  <si>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</si>
  <si>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</si>
  <si>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</si>
  <si>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</si>
  <si>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</si>
  <si>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</si>
  <si>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</si>
  <si>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</si>
  <si>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</si>
  <si>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</si>
  <si>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</si>
  <si>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</si>
  <si>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</si>
  <si>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</si>
  <si>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</si>
  <si>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</si>
  <si>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</si>
  <si>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</si>
  <si>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</si>
  <si>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</si>
  <si>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</si>
  <si>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</si>
  <si>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</si>
  <si>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</si>
  <si>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</si>
  <si>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</si>
  <si>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</si>
  <si>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</si>
  <si>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</si>
  <si>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</si>
  <si>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</si>
  <si>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</si>
  <si>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</si>
  <si>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</si>
  <si>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</si>
  <si>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</si>
  <si>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</si>
  <si>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</si>
  <si>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</si>
  <si>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</si>
  <si>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</si>
  <si>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</si>
  <si>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</si>
  <si>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</si>
  <si>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</si>
  <si>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</si>
  <si>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</si>
  <si>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</si>
  <si>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</si>
  <si>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</si>
  <si>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</si>
  <si>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</si>
  <si>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</si>
  <si>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</si>
  <si>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</si>
  <si>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</si>
  <si>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</si>
  <si>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</si>
  <si>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</si>
  <si>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</si>
  <si>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</si>
  <si>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</si>
  <si>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</si>
  <si>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</si>
  <si>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</si>
  <si>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</si>
  <si>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</si>
  <si>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</si>
  <si>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</si>
  <si>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</si>
  <si>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</si>
  <si>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</si>
  <si>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</si>
  <si>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</si>
  <si>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</si>
  <si>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</si>
  <si>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</si>
  <si>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</si>
  <si>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</si>
  <si>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</si>
  <si>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</si>
  <si>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</si>
  <si>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</si>
  <si>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</si>
  <si>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</si>
  <si>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</si>
  <si>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</si>
  <si>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</si>
  <si>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</si>
  <si>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</si>
  <si>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</si>
  <si>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</si>
  <si>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</si>
  <si>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</si>
  <si>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</si>
  <si>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</si>
  <si>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</si>
  <si>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</si>
  <si>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</si>
  <si>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</si>
  <si>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</si>
  <si>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</si>
  <si>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</si>
  <si>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</si>
  <si>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</si>
  <si>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</si>
  <si>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</si>
  <si>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</si>
  <si>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</si>
  <si>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</si>
  <si>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</si>
  <si>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</si>
  <si>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</si>
  <si>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</si>
  <si>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</si>
  <si>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</si>
  <si>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</si>
  <si>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</si>
  <si>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</si>
  <si>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</si>
  <si>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</si>
  <si>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</si>
  <si>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</si>
  <si>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</si>
  <si>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</si>
  <si>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</si>
  <si>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</si>
  <si>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</si>
  <si>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</si>
  <si>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</si>
  <si>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</si>
  <si>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</si>
  <si>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</si>
  <si>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</si>
  <si>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</si>
  <si>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</si>
  <si>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</si>
  <si>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</si>
  <si>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</si>
  <si>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</si>
  <si>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</si>
  <si>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</si>
  <si>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</si>
  <si>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</si>
  <si>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</si>
  <si>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</si>
  <si>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</si>
  <si>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</si>
  <si>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</si>
  <si>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</si>
  <si>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</si>
  <si>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</si>
  <si>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</si>
  <si>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</si>
  <si>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</si>
  <si>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</si>
  <si>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</si>
  <si>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</si>
  <si>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</si>
  <si>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</si>
  <si>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</si>
  <si>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</si>
  <si>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</si>
  <si>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</si>
  <si>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</si>
  <si>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</si>
  <si>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</si>
  <si>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</si>
  <si>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</si>
  <si>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</si>
  <si>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</si>
  <si>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</si>
  <si>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</si>
  <si>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</si>
  <si>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</si>
  <si>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</si>
  <si>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</si>
  <si>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</si>
  <si>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</si>
  <si>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</si>
  <si>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</si>
  <si>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</si>
  <si>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</si>
  <si>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</si>
  <si>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</si>
  <si>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</si>
  <si>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</si>
  <si>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</si>
  <si>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</si>
  <si>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</si>
  <si>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</si>
  <si>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</si>
  <si>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</si>
  <si>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</si>
  <si>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</si>
  <si>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</si>
  <si>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</si>
  <si>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</si>
  <si>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</si>
  <si>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</si>
  <si>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</si>
  <si>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</si>
  <si>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</si>
  <si>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</si>
  <si>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</si>
  <si>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</si>
  <si>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</si>
  <si>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</si>
  <si>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</si>
  <si>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</si>
  <si>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</si>
  <si>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</si>
  <si>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</si>
  <si>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</si>
  <si>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</si>
  <si>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</si>
  <si>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</si>
  <si>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</si>
  <si>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</si>
  <si>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</si>
  <si>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</si>
  <si>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</si>
  <si>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</si>
  <si>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</si>
  <si>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</si>
  <si>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</si>
  <si>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</si>
  <si>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</si>
  <si>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</si>
  <si>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</si>
  <si>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</si>
  <si>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</si>
  <si>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</si>
  <si>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</si>
  <si>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</si>
  <si>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</si>
  <si>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</si>
  <si>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</si>
  <si>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</si>
  <si>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</si>
  <si>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</si>
  <si>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</si>
  <si>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</si>
  <si>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</si>
  <si>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</si>
  <si>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</si>
  <si>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</si>
  <si>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</si>
  <si>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</si>
  <si>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</si>
  <si>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</si>
  <si>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</si>
  <si>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</si>
  <si>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</si>
  <si>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</si>
  <si>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</si>
  <si>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</si>
  <si>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</si>
  <si>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</si>
  <si>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</si>
  <si>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</si>
  <si>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</si>
  <si>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</si>
  <si>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</si>
  <si>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</si>
  <si>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</si>
  <si>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</si>
  <si>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</si>
  <si>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</si>
  <si>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</si>
  <si>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</si>
  <si>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</si>
  <si>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</si>
  <si>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</si>
  <si>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</si>
  <si>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</si>
  <si>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</si>
  <si>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</si>
  <si>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</si>
  <si>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</si>
  <si>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</si>
  <si>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</si>
  <si>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</si>
  <si>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</si>
  <si>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</si>
  <si>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</si>
  <si>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</si>
  <si>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</si>
  <si>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</si>
  <si>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</si>
  <si>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</si>
  <si>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</si>
  <si>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</si>
  <si>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</si>
  <si>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</si>
  <si>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</si>
  <si>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</si>
  <si>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</si>
  <si>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</si>
  <si>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</si>
  <si>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</si>
  <si>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</si>
  <si>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</si>
  <si>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</si>
  <si>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</si>
  <si>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</si>
  <si>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</si>
  <si>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</si>
  <si>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</si>
  <si>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</si>
  <si>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</si>
  <si>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</si>
  <si>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</si>
  <si>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</si>
  <si>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</si>
  <si>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</si>
  <si>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</si>
  <si>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</si>
  <si>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</si>
  <si>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</si>
  <si>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</si>
  <si>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</si>
  <si>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</si>
  <si>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</si>
  <si>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</si>
  <si>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</si>
  <si>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</si>
  <si>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</si>
  <si>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</si>
  <si>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</si>
  <si>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</si>
  <si>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</si>
  <si>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</si>
  <si>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</si>
  <si>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</si>
  <si>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</si>
  <si>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</si>
  <si>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</si>
  <si>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</si>
  <si>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</si>
  <si>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</si>
  <si>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</si>
  <si>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</si>
  <si>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</si>
  <si>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</si>
  <si>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</si>
  <si>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</si>
  <si>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</si>
  <si>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</si>
  <si>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</si>
  <si>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</si>
  <si>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</si>
  <si>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</si>
  <si>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</si>
  <si>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</si>
  <si>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</si>
  <si>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</si>
  <si>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</si>
  <si>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</si>
  <si>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</si>
  <si>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</si>
  <si>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</si>
  <si>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</si>
  <si>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</si>
  <si>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</si>
  <si>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</si>
  <si>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</si>
  <si>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</si>
  <si>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</si>
  <si>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</si>
  <si>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</si>
  <si>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</si>
  <si>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</si>
  <si>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</si>
  <si>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</si>
  <si>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</si>
  <si>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</si>
  <si>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</si>
  <si>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</si>
  <si>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</si>
  <si>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</si>
  <si>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</si>
  <si>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</si>
  <si>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</si>
  <si>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</si>
  <si>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</si>
  <si>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</si>
  <si>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</si>
  <si>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</si>
  <si>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</si>
  <si>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</si>
  <si>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</si>
  <si>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</si>
  <si>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</si>
  <si>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</si>
  <si>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</si>
  <si>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</si>
  <si>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</si>
  <si>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</si>
  <si>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</si>
  <si>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</si>
  <si>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</si>
  <si>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</si>
  <si>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</si>
  <si>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</si>
  <si>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</si>
  <si>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</si>
  <si>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</si>
  <si>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</si>
  <si>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</si>
  <si>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</si>
  <si>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</si>
  <si>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</si>
  <si>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</si>
  <si>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</si>
  <si>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</si>
  <si>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</si>
  <si>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</si>
  <si>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</si>
  <si>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</si>
  <si>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</si>
  <si>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</si>
  <si>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</si>
  <si>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</si>
  <si>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</si>
  <si>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</si>
  <si>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</si>
  <si>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</si>
  <si>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</si>
  <si>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</si>
  <si>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</si>
  <si>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</si>
  <si>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</si>
  <si>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</si>
  <si>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</si>
  <si>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</si>
  <si>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</si>
  <si>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</si>
  <si>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</si>
  <si>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</si>
  <si>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</si>
  <si>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</si>
  <si>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</si>
  <si>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</si>
  <si>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</si>
  <si>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</si>
  <si>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</si>
  <si>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</si>
  <si>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</si>
  <si>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</si>
  <si>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</si>
  <si>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</si>
  <si>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</si>
  <si>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</si>
  <si>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</si>
  <si>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</si>
  <si>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</si>
  <si>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</si>
  <si>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</si>
  <si>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</si>
  <si>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</si>
  <si>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</si>
  <si>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</si>
  <si>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</si>
  <si>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</si>
  <si>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</si>
  <si>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</si>
  <si>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</si>
  <si>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</si>
  <si>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</si>
  <si>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</si>
  <si>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</si>
  <si>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</si>
  <si>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</si>
  <si>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</si>
  <si>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</si>
  <si>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</si>
  <si>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</si>
  <si>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</si>
  <si>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</si>
  <si>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</si>
  <si>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</si>
  <si>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</si>
  <si>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</si>
  <si>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</si>
  <si>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</si>
  <si>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</si>
  <si>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</si>
  <si>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</si>
  <si>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</si>
  <si>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</si>
  <si>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</si>
  <si>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</si>
  <si>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</si>
  <si>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</si>
  <si>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</si>
  <si>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</si>
  <si>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</si>
  <si>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</si>
  <si>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</si>
  <si>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</si>
  <si>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</si>
  <si>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</si>
  <si>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</si>
  <si>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</si>
  <si>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</si>
  <si>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</si>
  <si>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</si>
  <si>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</si>
  <si>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</si>
  <si>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</si>
  <si>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</si>
  <si>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</si>
  <si>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</si>
  <si>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</si>
  <si>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</si>
  <si>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</si>
  <si>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</si>
  <si>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</si>
  <si>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</si>
  <si>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</si>
  <si>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</si>
  <si>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</si>
  <si>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</si>
  <si>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</si>
  <si>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</si>
  <si>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</si>
  <si>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</si>
  <si>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</si>
  <si>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</si>
  <si>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</si>
  <si>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</si>
  <si>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</si>
  <si>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</si>
  <si>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</si>
  <si>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</si>
  <si>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</si>
  <si>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</si>
  <si>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</si>
  <si>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</si>
  <si>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</si>
  <si>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</si>
  <si>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</si>
  <si>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</si>
  <si>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</si>
  <si>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</si>
  <si>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</si>
  <si>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</si>
  <si>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</si>
  <si>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</si>
  <si>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</si>
  <si>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</si>
  <si>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</si>
  <si>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</si>
  <si>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</si>
  <si>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</si>
  <si>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</si>
  <si>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</si>
  <si>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</si>
  <si>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</si>
  <si>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</si>
  <si>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</si>
  <si>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</si>
  <si>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</si>
  <si>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</si>
  <si>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</si>
  <si>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</si>
  <si>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</si>
  <si>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</si>
  <si>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</si>
  <si>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</si>
  <si>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</si>
  <si>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</si>
  <si>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</si>
  <si>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</si>
  <si>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</si>
  <si>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</si>
  <si>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</si>
  <si>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</si>
  <si>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</si>
  <si>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</si>
  <si>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</si>
  <si>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</si>
  <si>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</si>
  <si>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</si>
  <si>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</si>
  <si>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</si>
  <si>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</si>
  <si>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</si>
  <si>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</si>
  <si>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</si>
  <si>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</si>
  <si>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</si>
  <si>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</si>
  <si>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</si>
  <si>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</si>
  <si>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</si>
  <si>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</si>
  <si>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</si>
  <si>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</si>
  <si>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</si>
  <si>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</si>
  <si>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</si>
  <si>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</si>
  <si>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</si>
  <si>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</si>
  <si>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</si>
  <si>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</si>
  <si>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</si>
  <si>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</si>
  <si>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</si>
  <si>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</si>
  <si>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</si>
  <si>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</si>
  <si>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</si>
  <si>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</si>
  <si>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</si>
  <si>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</si>
  <si>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</si>
  <si>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</si>
  <si>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</si>
  <si>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</si>
  <si>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</si>
  <si>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</si>
  <si>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</si>
  <si>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</si>
  <si>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</si>
  <si>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</si>
  <si>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</si>
  <si>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</si>
  <si>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</si>
  <si>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</si>
  <si>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</si>
  <si>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</si>
  <si>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</si>
  <si>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</si>
  <si>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</si>
  <si>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</si>
  <si>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</si>
  <si>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</si>
  <si>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</si>
  <si>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</si>
  <si>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</si>
  <si>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</si>
  <si>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</si>
  <si>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</si>
  <si>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</si>
  <si>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</si>
  <si>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</si>
  <si>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</si>
  <si>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</si>
  <si>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</si>
  <si>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</si>
  <si>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</si>
  <si>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</si>
  <si>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</si>
  <si>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</si>
  <si>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</si>
  <si>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</si>
  <si>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</si>
  <si>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</si>
  <si>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</si>
  <si>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</si>
  <si>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</si>
  <si>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</si>
  <si>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</si>
  <si>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</si>
  <si>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</si>
  <si>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</si>
  <si>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</si>
  <si>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</si>
  <si>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</si>
  <si>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</si>
  <si>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</si>
  <si>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</si>
  <si>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</si>
  <si>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</si>
  <si>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</si>
  <si>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</si>
  <si>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</si>
  <si>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</si>
  <si>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</si>
  <si>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</si>
  <si>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</si>
  <si>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</si>
  <si>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</si>
  <si>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</si>
  <si>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</si>
  <si>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</si>
  <si>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</si>
  <si>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</si>
  <si>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</si>
  <si>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</si>
  <si>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</si>
  <si>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</si>
  <si>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</si>
  <si>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</si>
  <si>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</si>
  <si>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</si>
  <si>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</si>
  <si>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</si>
  <si>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</si>
  <si>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</si>
  <si>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</si>
  <si>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</si>
  <si>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</si>
  <si>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</si>
  <si>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</si>
  <si>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</si>
  <si>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</si>
  <si>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</si>
  <si>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</si>
  <si>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</si>
  <si>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</si>
  <si>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</si>
  <si>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</si>
  <si>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</si>
  <si>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</si>
  <si>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</si>
  <si>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</si>
  <si>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</si>
  <si>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</si>
  <si>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</si>
  <si>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</si>
  <si>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</si>
  <si>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</si>
  <si>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</si>
  <si>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</si>
  <si>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</si>
  <si>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</si>
  <si>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</si>
  <si>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</si>
  <si>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</si>
  <si>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</si>
  <si>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</si>
  <si>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</si>
  <si>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</si>
  <si>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</si>
  <si>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</si>
  <si>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</si>
  <si>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</si>
  <si>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</si>
  <si>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</si>
  <si>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</si>
  <si>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</si>
  <si>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</si>
  <si>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</si>
  <si>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</si>
  <si>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</si>
  <si>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</si>
  <si>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</si>
  <si>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</si>
  <si>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</si>
  <si>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</si>
  <si>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</si>
  <si>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</si>
  <si>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</si>
  <si>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</si>
  <si>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</si>
  <si>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</si>
  <si>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</si>
  <si>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</si>
  <si>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</si>
  <si>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</si>
  <si>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</si>
  <si>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</si>
  <si>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</si>
  <si>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</si>
  <si>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</si>
  <si>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</si>
  <si>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</si>
  <si>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</si>
  <si>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</si>
  <si>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</si>
  <si>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</si>
  <si>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</si>
  <si>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</si>
  <si>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</si>
  <si>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</si>
  <si>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</si>
  <si>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</si>
  <si>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</si>
  <si>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</si>
  <si>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</si>
  <si>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</si>
  <si>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</si>
  <si>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</si>
  <si>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</si>
  <si>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</si>
  <si>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</si>
  <si>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</si>
  <si>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</si>
  <si>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</si>
  <si>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</si>
  <si>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</si>
  <si>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</si>
  <si>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</si>
  <si>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</si>
  <si>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</si>
  <si>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</si>
  <si>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</si>
  <si>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</si>
  <si>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</si>
  <si>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</si>
  <si>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</si>
  <si>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</si>
  <si>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</si>
  <si>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</si>
  <si>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</si>
  <si>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</si>
  <si>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</si>
  <si>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</si>
  <si>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</si>
  <si>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</si>
  <si>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</si>
  <si>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</si>
  <si>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</si>
  <si>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</si>
  <si>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</si>
  <si>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</si>
  <si>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</si>
  <si>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</si>
  <si>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</si>
  <si>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</si>
  <si>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</si>
  <si>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</si>
  <si>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</si>
  <si>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</si>
  <si>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</si>
  <si>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</si>
  <si>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</si>
  <si>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</si>
  <si>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</si>
  <si>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</si>
  <si>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</si>
  <si>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</si>
  <si>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</si>
  <si>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</si>
  <si>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</si>
  <si>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</si>
  <si>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</si>
  <si>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</si>
  <si>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</si>
  <si>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</si>
  <si>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</si>
  <si>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</si>
  <si>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</si>
  <si>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</si>
  <si>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</si>
  <si>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</si>
  <si>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</si>
  <si>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</si>
  <si>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</si>
  <si>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</si>
  <si>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</si>
  <si>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</si>
  <si>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</si>
  <si>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</si>
  <si>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</si>
  <si>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</si>
  <si>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</si>
  <si>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</si>
  <si>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</si>
  <si>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</si>
  <si>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</si>
  <si>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</si>
  <si>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</si>
  <si>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</si>
  <si>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</si>
  <si>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</si>
  <si>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</si>
  <si>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</si>
  <si>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</si>
  <si>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</si>
  <si>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</si>
  <si>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</si>
  <si>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</si>
  <si>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</si>
  <si>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</si>
  <si>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</si>
  <si>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</si>
  <si>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</si>
  <si>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</si>
  <si>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</si>
  <si>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</si>
  <si>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</si>
  <si>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</si>
  <si>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</si>
  <si>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</si>
  <si>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</si>
  <si>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</si>
  <si>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</si>
  <si>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</si>
  <si>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</si>
  <si>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</si>
  <si>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</si>
  <si>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</si>
  <si>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</si>
  <si>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</si>
  <si>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</si>
  <si>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</si>
  <si>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</si>
  <si>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</si>
  <si>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</si>
  <si>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</si>
  <si>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</si>
  <si>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</si>
  <si>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</si>
  <si>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</si>
  <si>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</si>
  <si>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</si>
  <si>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</si>
  <si>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</si>
  <si>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</si>
  <si>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</si>
  <si>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</si>
  <si>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</si>
  <si>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</si>
  <si>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</si>
  <si>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</si>
  <si>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</si>
  <si>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</si>
  <si>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</si>
  <si>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</si>
  <si>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</si>
  <si>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</si>
  <si>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</si>
  <si>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</si>
  <si>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</si>
  <si>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</si>
  <si>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</si>
  <si>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</si>
  <si>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</si>
  <si>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</si>
  <si>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</si>
  <si>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</si>
  <si>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</si>
  <si>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</si>
  <si>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</si>
  <si>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</si>
  <si>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</si>
  <si>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</si>
  <si>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</si>
  <si>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</si>
  <si>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</si>
  <si>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</si>
  <si>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</si>
  <si>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</si>
  <si>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</si>
  <si>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</si>
  <si>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</si>
  <si>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</si>
  <si>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</si>
  <si>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</si>
  <si>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</si>
  <si>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</si>
  <si>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</si>
  <si>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</si>
  <si>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</si>
  <si>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</si>
  <si>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</si>
  <si>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</si>
  <si>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</si>
  <si>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</si>
  <si>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</si>
  <si>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</si>
  <si>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</si>
  <si>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</si>
  <si>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</si>
  <si>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</si>
  <si>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</si>
  <si>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</si>
  <si>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</si>
  <si>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</si>
  <si>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</si>
  <si>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</si>
  <si>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</si>
  <si>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</si>
  <si>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</si>
  <si>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</si>
  <si>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</si>
  <si>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</si>
  <si>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</si>
  <si>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</si>
  <si>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</si>
  <si>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</si>
  <si>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</si>
  <si>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</si>
  <si>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</si>
  <si>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</si>
  <si>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</si>
  <si>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</si>
  <si>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</si>
  <si>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</si>
  <si>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</si>
  <si>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</si>
  <si>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</si>
  <si>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</si>
  <si>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</si>
  <si>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</si>
  <si>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</si>
  <si>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</si>
  <si>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</si>
  <si>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</si>
  <si>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</si>
  <si>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</si>
  <si>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</si>
  <si>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</si>
  <si>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</si>
  <si>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</si>
  <si>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</si>
  <si>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</si>
  <si>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</si>
  <si>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</si>
  <si>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</si>
  <si>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</si>
  <si>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</si>
  <si>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</si>
  <si>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</si>
  <si>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</si>
  <si>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</si>
  <si>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</si>
  <si>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</si>
  <si>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</si>
  <si>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</si>
  <si>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</si>
  <si>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</si>
  <si>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</si>
  <si>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</si>
  <si>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</si>
  <si>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</si>
  <si>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</si>
  <si>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</si>
  <si>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</si>
  <si>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</si>
  <si>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</si>
  <si>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</si>
  <si>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</si>
  <si>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</si>
  <si>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</si>
  <si>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</si>
  <si>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</si>
  <si>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</si>
  <si>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</si>
  <si>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</si>
  <si>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</si>
  <si>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</si>
  <si>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</si>
  <si>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</si>
  <si>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</si>
  <si>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</si>
  <si>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</si>
  <si>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</si>
  <si>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</si>
  <si>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</si>
  <si>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</si>
  <si>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</si>
  <si>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</si>
  <si>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</si>
  <si>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</si>
  <si>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</si>
  <si>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</si>
  <si>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</si>
  <si>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</si>
  <si>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</si>
  <si>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</si>
  <si>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</si>
  <si>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</si>
  <si>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</si>
  <si>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</si>
  <si>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</si>
  <si>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</si>
  <si>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</si>
  <si>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</si>
  <si>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</si>
  <si>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</si>
  <si>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</si>
  <si>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</si>
  <si>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</si>
  <si>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</si>
  <si>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</si>
  <si>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</si>
  <si>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</si>
  <si>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</si>
  <si>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</si>
  <si>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</si>
  <si>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</si>
  <si>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</si>
  <si>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</si>
  <si>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</si>
  <si>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</si>
  <si>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</si>
  <si>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</si>
  <si>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</si>
  <si>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</si>
  <si>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</si>
  <si>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</si>
  <si>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</si>
  <si>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</si>
  <si>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</si>
  <si>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</si>
  <si>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</si>
  <si>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</si>
  <si>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</si>
  <si>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</si>
  <si>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</si>
  <si>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</si>
  <si>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</si>
  <si>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</si>
  <si>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</si>
  <si>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</si>
  <si>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</si>
  <si>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</si>
  <si>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</si>
  <si>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</si>
  <si>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</si>
  <si>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</si>
  <si>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</si>
  <si>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</si>
  <si>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</si>
  <si>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</si>
  <si>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</si>
  <si>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</si>
  <si>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</si>
  <si>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</si>
  <si>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</si>
  <si>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</si>
  <si>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</si>
  <si>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</si>
  <si>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</si>
  <si>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</si>
  <si>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</si>
  <si>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</si>
  <si>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</si>
  <si>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</si>
  <si>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</si>
  <si>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</si>
  <si>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</si>
  <si>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</si>
  <si>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</si>
  <si>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</si>
  <si>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</si>
  <si>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</si>
  <si>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</si>
  <si>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</si>
  <si>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</si>
  <si>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</si>
  <si>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</si>
  <si>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</si>
  <si>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</si>
  <si>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</si>
  <si>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</si>
  <si>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</si>
  <si>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</si>
  <si>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</si>
  <si>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</si>
  <si>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</si>
  <si>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</si>
  <si>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</si>
  <si>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</si>
  <si>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</si>
  <si>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</si>
  <si>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</si>
  <si>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</si>
  <si>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</si>
  <si>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</si>
  <si>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</si>
  <si>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</si>
  <si>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</si>
  <si>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</si>
  <si>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</si>
  <si>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</si>
  <si>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</si>
  <si>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</si>
  <si>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</si>
  <si>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</si>
  <si>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</si>
  <si>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</si>
  <si>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</si>
  <si>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</si>
  <si>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</si>
  <si>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</si>
  <si>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</si>
  <si>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</si>
  <si>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</si>
  <si>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</si>
  <si>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</si>
  <si>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</si>
  <si>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</si>
  <si>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</si>
  <si>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</si>
  <si>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</si>
  <si>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</si>
  <si>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</si>
  <si>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</si>
  <si>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</si>
  <si>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</si>
  <si>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</si>
  <si>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</si>
  <si>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</si>
  <si>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</si>
  <si>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</si>
  <si>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</si>
  <si>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</si>
  <si>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</si>
  <si>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</si>
  <si>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</si>
  <si>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</si>
  <si>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</si>
  <si>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</si>
  <si>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</si>
  <si>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</si>
  <si>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</si>
  <si>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</si>
  <si>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</si>
  <si>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</si>
  <si>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</si>
  <si>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</si>
  <si>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</si>
  <si>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</si>
  <si>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</si>
  <si>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</si>
  <si>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</si>
  <si>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</si>
  <si>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</si>
  <si>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</si>
  <si>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</si>
  <si>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</si>
  <si>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</si>
  <si>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</si>
  <si>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</si>
  <si>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</si>
  <si>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</si>
  <si>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</si>
  <si>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</si>
  <si>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</si>
  <si>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</si>
  <si>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</si>
  <si>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</si>
  <si>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</si>
  <si>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</si>
  <si>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</si>
  <si>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</si>
  <si>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</si>
  <si>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</si>
  <si>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</si>
  <si>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</si>
  <si>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</si>
  <si>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</si>
  <si>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</si>
  <si>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</si>
  <si>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</si>
  <si>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</si>
  <si>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</si>
  <si>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</si>
  <si>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</si>
  <si>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</si>
  <si>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</si>
  <si>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</si>
  <si>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</si>
  <si>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</si>
  <si>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</si>
  <si>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</si>
  <si>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</si>
  <si>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</si>
  <si>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</si>
  <si>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</si>
  <si>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</si>
  <si>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</si>
  <si>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</si>
  <si>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</si>
  <si>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</si>
  <si>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</si>
  <si>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</si>
  <si>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</si>
  <si>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</si>
  <si>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</si>
  <si>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</si>
  <si>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</si>
  <si>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</si>
  <si>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</si>
  <si>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</si>
  <si>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</si>
  <si>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</si>
  <si>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</si>
  <si>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</si>
  <si>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</si>
  <si>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</si>
  <si>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</si>
  <si>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</si>
  <si>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</si>
  <si>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</si>
  <si>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</si>
  <si>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</si>
  <si>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</si>
  <si>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</si>
  <si>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</si>
  <si>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</si>
  <si>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</si>
  <si>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</si>
  <si>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</si>
  <si>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</si>
  <si>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</si>
  <si>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</si>
  <si>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</si>
  <si>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</si>
  <si>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</si>
  <si>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</si>
  <si>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</si>
  <si>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</si>
  <si>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</si>
  <si>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</si>
  <si>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</si>
  <si>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</si>
  <si>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</si>
  <si>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</si>
  <si>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</si>
  <si>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</si>
  <si>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</si>
  <si>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</si>
  <si>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</si>
  <si>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</si>
  <si>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</si>
  <si>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</si>
  <si>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</si>
  <si>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</si>
  <si>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</si>
  <si>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</si>
  <si>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</si>
  <si>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</si>
  <si>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</si>
  <si>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</si>
  <si>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</si>
  <si>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</si>
  <si>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</si>
  <si>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</si>
  <si>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</si>
  <si>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</si>
  <si>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</si>
  <si>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</si>
  <si>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</si>
  <si>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</si>
  <si>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</si>
  <si>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</si>
  <si>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</si>
  <si>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</si>
  <si>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</si>
  <si>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</si>
  <si>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</si>
  <si>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</si>
  <si>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</si>
  <si>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</si>
  <si>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</si>
  <si>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</si>
  <si>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</si>
  <si>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</si>
  <si>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</si>
  <si>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</si>
  <si>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</si>
  <si>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</si>
  <si>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</si>
  <si>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</si>
  <si>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</si>
  <si>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</si>
  <si>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</si>
  <si>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</si>
  <si>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</si>
  <si>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</si>
  <si>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</si>
  <si>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</si>
  <si>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</si>
  <si>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</si>
  <si>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</si>
  <si>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</si>
  <si>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</si>
  <si>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</si>
  <si>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</si>
  <si>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</si>
  <si>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</si>
  <si>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</si>
  <si>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</si>
  <si>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</si>
  <si>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</si>
  <si>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</si>
  <si>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</si>
  <si>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</si>
  <si>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</si>
  <si>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</si>
  <si>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</si>
  <si>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</si>
  <si>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</si>
  <si>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</si>
  <si>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</si>
  <si>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</si>
  <si>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</si>
  <si>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</si>
  <si>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</si>
  <si>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</si>
  <si>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</si>
  <si>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</si>
  <si>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</si>
  <si>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</si>
  <si>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</si>
  <si>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</si>
  <si>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</si>
  <si>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</si>
  <si>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</si>
  <si>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</si>
  <si>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</si>
  <si>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</si>
  <si>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</si>
  <si>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</si>
  <si>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</si>
  <si>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</si>
  <si>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</si>
  <si>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</si>
  <si>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</si>
  <si>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</si>
  <si>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</si>
  <si>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</si>
  <si>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</si>
  <si>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</si>
  <si>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</si>
  <si>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</si>
  <si>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</si>
  <si>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</si>
  <si>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</si>
  <si>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</si>
  <si>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</si>
  <si>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</si>
  <si>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</si>
  <si>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</si>
  <si>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</si>
  <si>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</si>
  <si>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</si>
  <si>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</si>
  <si>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</si>
  <si>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</si>
  <si>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</si>
  <si>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</si>
  <si>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</si>
  <si>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</si>
  <si>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</si>
  <si>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</si>
  <si>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</si>
  <si>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</si>
  <si>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</si>
  <si>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</si>
  <si>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</si>
  <si>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</si>
  <si>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</si>
  <si>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</si>
  <si>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</si>
  <si>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</si>
  <si>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</si>
  <si>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</si>
  <si>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</si>
  <si>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</si>
  <si>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</si>
  <si>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</si>
  <si>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</si>
  <si>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</si>
  <si>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</si>
  <si>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</si>
  <si>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</si>
  <si>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</si>
  <si>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</si>
  <si>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</si>
  <si>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</si>
  <si>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</si>
  <si>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</si>
  <si>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</si>
  <si>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</si>
  <si>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</si>
  <si>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</si>
  <si>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</si>
  <si>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</si>
  <si>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</si>
  <si>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</si>
  <si>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</si>
  <si>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</si>
  <si>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</si>
  <si>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</si>
  <si>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</si>
  <si>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</si>
  <si>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</si>
  <si>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</si>
  <si>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</si>
  <si>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</si>
  <si>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</si>
  <si>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</si>
  <si>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</si>
  <si>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</si>
  <si>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</si>
  <si>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</si>
  <si>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</si>
  <si>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</si>
  <si>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</si>
  <si>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</si>
  <si>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</si>
  <si>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</si>
  <si>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</si>
  <si>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</si>
  <si>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</si>
  <si>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</si>
  <si>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</si>
  <si>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</si>
  <si>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</si>
  <si>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</si>
  <si>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</si>
  <si>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</si>
  <si>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</si>
  <si>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</si>
  <si>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</si>
  <si>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</si>
  <si>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</si>
  <si>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</si>
  <si>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</si>
  <si>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</si>
  <si>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</si>
  <si>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</si>
  <si>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</si>
  <si>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</si>
  <si>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</si>
  <si>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</si>
  <si>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</si>
  <si>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</si>
  <si>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</si>
  <si>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</si>
  <si>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</si>
  <si>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</si>
  <si>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</si>
  <si>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</si>
  <si>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</si>
  <si>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</si>
  <si>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</si>
  <si>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</si>
  <si>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</si>
  <si>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</si>
  <si>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</si>
  <si>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</si>
  <si>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</si>
  <si>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</si>
  <si>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</si>
  <si>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</si>
  <si>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</si>
  <si>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</si>
  <si>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</si>
  <si>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</si>
  <si>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</si>
  <si>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</si>
  <si>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</si>
  <si>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</si>
  <si>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</si>
  <si>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</si>
  <si>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</si>
  <si>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</si>
  <si>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</si>
  <si>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</si>
  <si>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</si>
  <si>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</si>
  <si>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</si>
  <si>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</si>
  <si>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</si>
  <si>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</si>
  <si>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</si>
  <si>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</si>
  <si>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</si>
  <si>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</si>
  <si>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</si>
  <si>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</si>
  <si>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</si>
  <si>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</si>
  <si>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</si>
  <si>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</si>
  <si>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</si>
  <si>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</si>
  <si>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</si>
  <si>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</si>
  <si>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</si>
  <si>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</si>
  <si>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</si>
  <si>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</si>
  <si>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</si>
  <si>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</si>
  <si>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</si>
  <si>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</si>
  <si>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</si>
  <si>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</si>
  <si>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</si>
  <si>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</si>
  <si>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</si>
  <si>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</si>
  <si>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</si>
  <si>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</si>
  <si>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</si>
  <si>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</si>
  <si>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</si>
  <si>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</si>
  <si>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</si>
  <si>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</si>
  <si>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</si>
  <si>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</si>
  <si>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</si>
  <si>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</si>
  <si>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</si>
  <si>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</si>
  <si>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</si>
  <si>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</si>
  <si>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</si>
  <si>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</si>
  <si>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</si>
  <si>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</si>
  <si>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</si>
  <si>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</si>
  <si>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</si>
  <si>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</si>
  <si>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</si>
  <si>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</si>
  <si>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</si>
  <si>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</si>
  <si>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</si>
  <si>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</si>
  <si>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</si>
  <si>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</si>
  <si>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</si>
  <si>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</si>
  <si>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</si>
  <si>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</si>
  <si>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</si>
  <si>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</si>
  <si>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</si>
  <si>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</si>
  <si>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</si>
  <si>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</si>
  <si>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</si>
  <si>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</si>
  <si>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</si>
  <si>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</si>
  <si>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</si>
  <si>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</si>
  <si>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</si>
  <si>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</si>
  <si>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</si>
  <si>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</si>
  <si>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</si>
  <si>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</si>
  <si>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</si>
  <si>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</si>
  <si>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</si>
  <si>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</si>
  <si>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</si>
  <si>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</si>
  <si>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</si>
  <si>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</si>
  <si>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</si>
  <si>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</si>
  <si>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</si>
  <si>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</si>
  <si>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</si>
  <si>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</si>
  <si>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</si>
  <si>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</si>
  <si>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</si>
  <si>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</si>
  <si>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</si>
  <si>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</si>
  <si>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</si>
  <si>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</si>
  <si>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</si>
  <si>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</si>
  <si>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</si>
  <si>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</si>
  <si>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</si>
  <si>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</si>
  <si>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</si>
  <si>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</si>
  <si>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</si>
  <si>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</si>
  <si>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</si>
  <si>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</si>
  <si>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</si>
  <si>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</si>
  <si>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</si>
  <si>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</si>
  <si>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</si>
  <si>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</si>
  <si>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</si>
  <si>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</si>
  <si>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</si>
  <si>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</si>
  <si>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</si>
  <si>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</si>
  <si>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</si>
  <si>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</si>
  <si>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</si>
  <si>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</si>
  <si>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</si>
  <si>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</si>
  <si>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</si>
  <si>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</si>
  <si>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</si>
  <si>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</si>
  <si>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</si>
  <si>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</si>
  <si>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</si>
  <si>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</si>
  <si>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</si>
  <si>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</si>
  <si>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</si>
  <si>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</si>
  <si>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</si>
  <si>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</si>
  <si>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</si>
  <si>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</si>
  <si>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</si>
  <si>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</si>
  <si>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</si>
  <si>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</si>
  <si>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</si>
  <si>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</si>
  <si>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</si>
  <si>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</si>
  <si>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</si>
  <si>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</si>
  <si>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</si>
  <si>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</si>
  <si>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</si>
  <si>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</si>
  <si>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</si>
  <si>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</si>
  <si>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</si>
  <si>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</si>
  <si>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</si>
  <si>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</si>
  <si>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</si>
  <si>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</si>
  <si>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</si>
  <si>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</si>
  <si>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</si>
  <si>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</si>
  <si>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</si>
  <si>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</si>
  <si>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</si>
  <si>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</si>
  <si>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</si>
  <si>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</si>
  <si>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</si>
  <si>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</si>
  <si>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</si>
  <si>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</si>
  <si>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</si>
  <si>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</si>
  <si>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</si>
  <si>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</si>
  <si>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</si>
  <si>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</si>
  <si>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</si>
  <si>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</si>
  <si>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</si>
  <si>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</si>
  <si>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</si>
  <si>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</si>
  <si>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СУ Г. С. Раковски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</si>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</sst>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728" t="s">
        <v>983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985</v>
      </c>
      <c r="O6" s="997"/>
      <c r="P6" s="1034">
        <f>OTCHET!F9</f>
        <v>44926</v>
      </c>
      <c r="Q6" s="1033" t="s">
        <v>985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709" t="s">
        <v>962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12" t="s">
        <v>963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1000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1995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1981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1980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1002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1004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1006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1008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1010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1012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1982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1015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1018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1020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1022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1024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1031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1033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1035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1037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1039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1042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1044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1998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1045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1047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1049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1051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903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903</v>
      </c>
      <c r="Q51" s="1091">
        <f>+ROUND(OTCHET!L205-SUM(OTCHET!L217:L219)+OTCHET!L271+IF(+OR(OTCHET!$F$12=5500,OTCHET!$F$12=5600),0,+OTCHET!L297),0)</f>
        <v>0</v>
      </c>
      <c r="R51" s="1035"/>
      <c r="S51" s="1673" t="s">
        <v>1055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1057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1059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4370</v>
      </c>
      <c r="J54" s="1109">
        <f>+IF(OR($P$2=98,$P$2=42,$P$2=96,$P$2=97),$Q54,0)</f>
        <v>5868</v>
      </c>
      <c r="K54" s="1084"/>
      <c r="L54" s="1109">
        <f>+IF($P$2=33,$Q54,0)</f>
        <v>0</v>
      </c>
      <c r="M54" s="1084"/>
      <c r="N54" s="1110">
        <f>+ROUND(+G54+J54+L54,0)</f>
        <v>5868</v>
      </c>
      <c r="O54" s="1086"/>
      <c r="P54" s="1108">
        <f>+ROUND(OTCHET!E187+OTCHET!E190,0)</f>
        <v>4370</v>
      </c>
      <c r="Q54" s="1109">
        <f>+ROUND(OTCHET!L187+OTCHET!L190,0)</f>
        <v>5868</v>
      </c>
      <c r="R54" s="1035"/>
      <c r="S54" s="1664" t="s">
        <v>1061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1105</v>
      </c>
      <c r="J55" s="1109">
        <f>+IF(OR($P$2=98,$P$2=42,$P$2=96,$P$2=97),$Q55,0)</f>
        <v>1158</v>
      </c>
      <c r="K55" s="1084"/>
      <c r="L55" s="1109">
        <f>+IF($P$2=33,$Q55,0)</f>
        <v>0</v>
      </c>
      <c r="M55" s="1084"/>
      <c r="N55" s="1110">
        <f>+ROUND(+G55+J55+L55,0)</f>
        <v>1158</v>
      </c>
      <c r="O55" s="1086"/>
      <c r="P55" s="1108">
        <f>+ROUND(OTCHET!E196+OTCHET!E204,0)</f>
        <v>1105</v>
      </c>
      <c r="Q55" s="1109">
        <f>+ROUND(OTCHET!L196+OTCHET!L204,0)</f>
        <v>1158</v>
      </c>
      <c r="R55" s="1035"/>
      <c r="S55" s="1694" t="s">
        <v>1063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6378</v>
      </c>
      <c r="J56" s="1197">
        <f>+ROUND(+SUM(J51:J55),0)</f>
        <v>7026</v>
      </c>
      <c r="K56" s="1084"/>
      <c r="L56" s="1197">
        <f>+ROUND(+SUM(L51:L55),0)</f>
        <v>0</v>
      </c>
      <c r="M56" s="1084"/>
      <c r="N56" s="1198">
        <f>+ROUND(+SUM(N51:N55),0)</f>
        <v>7026</v>
      </c>
      <c r="O56" s="1086"/>
      <c r="P56" s="1196">
        <f>+ROUND(+SUM(P51:P55),0)</f>
        <v>6378</v>
      </c>
      <c r="Q56" s="1197">
        <f>+ROUND(+SUM(Q51:Q55),0)</f>
        <v>7026</v>
      </c>
      <c r="R56" s="1035"/>
      <c r="S56" s="1679" t="s">
        <v>1065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1068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1070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1072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1074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1078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1081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1083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1085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1088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1090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1092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1095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1097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1099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6378</v>
      </c>
      <c r="J77" s="1222">
        <f>+ROUND(J56+J63+J67+J71+J75,0)</f>
        <v>7026</v>
      </c>
      <c r="K77" s="1084"/>
      <c r="L77" s="1222">
        <f>+ROUND(L56+L63+L67+L71+L75,0)</f>
        <v>0</v>
      </c>
      <c r="M77" s="1084"/>
      <c r="N77" s="1223">
        <f>+ROUND(N56+N63+N67+N71+N75,0)</f>
        <v>7026</v>
      </c>
      <c r="O77" s="1086"/>
      <c r="P77" s="1220">
        <f>+ROUND(P56+P63+P67+P71+P75,0)</f>
        <v>6378</v>
      </c>
      <c r="Q77" s="1221">
        <f>+ROUND(Q56+Q63+Q67+Q71+Q75,0)</f>
        <v>7026</v>
      </c>
      <c r="R77" s="1035"/>
      <c r="S77" s="1682" t="s">
        <v>1101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1069</v>
      </c>
      <c r="K79" s="1084"/>
      <c r="L79" s="1097">
        <f>+IF($P$2=33,$Q79,0)</f>
        <v>0</v>
      </c>
      <c r="M79" s="1084"/>
      <c r="N79" s="1098">
        <f>+ROUND(+G79+J79+L79,0)</f>
        <v>1069</v>
      </c>
      <c r="O79" s="1086"/>
      <c r="P79" s="1096">
        <f>+ROUND(OTCHET!E419,0)</f>
        <v>0</v>
      </c>
      <c r="Q79" s="1097">
        <f>+ROUND(OTCHET!L419,0)</f>
        <v>1069</v>
      </c>
      <c r="R79" s="1035"/>
      <c r="S79" s="1673" t="s">
        <v>1104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1106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1069</v>
      </c>
      <c r="K81" s="1084"/>
      <c r="L81" s="1231">
        <f>+ROUND(L79+L80,0)</f>
        <v>0</v>
      </c>
      <c r="M81" s="1084"/>
      <c r="N81" s="1232">
        <f>+ROUND(N79+N80,0)</f>
        <v>1069</v>
      </c>
      <c r="O81" s="1086"/>
      <c r="P81" s="1230">
        <f>+ROUND(P79+P80,0)</f>
        <v>0</v>
      </c>
      <c r="Q81" s="1231">
        <f>+ROUND(Q79+Q80,0)</f>
        <v>1069</v>
      </c>
      <c r="R81" s="1035"/>
      <c r="S81" s="1670" t="s">
        <v>1108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-6378</v>
      </c>
      <c r="J83" s="1244">
        <f>+ROUND(J48,0)-ROUND(J77,0)+ROUND(J81,0)</f>
        <v>-5957</v>
      </c>
      <c r="K83" s="1084"/>
      <c r="L83" s="1244">
        <f>+ROUND(L48,0)-ROUND(L77,0)+ROUND(L81,0)</f>
        <v>0</v>
      </c>
      <c r="M83" s="1084"/>
      <c r="N83" s="1245">
        <f>+ROUND(N48,0)-ROUND(N77,0)+ROUND(N81,0)</f>
        <v>-5957</v>
      </c>
      <c r="O83" s="1246"/>
      <c r="P83" s="1243">
        <f>+ROUND(P48,0)-ROUND(P77,0)+ROUND(P81,0)</f>
        <v>-6378</v>
      </c>
      <c r="Q83" s="1244">
        <f>+ROUND(Q48,0)-ROUND(Q77,0)+ROUND(Q81,0)</f>
        <v>-5957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6378</v>
      </c>
      <c r="J84" s="1252">
        <f>+ROUND(J101,0)+ROUND(J120,0)+ROUND(J127,0)-ROUND(J132,0)</f>
        <v>5957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5957</v>
      </c>
      <c r="O84" s="1246"/>
      <c r="P84" s="1251">
        <f>+ROUND(P101,0)+ROUND(P120,0)+ROUND(P127,0)-ROUND(P132,0)</f>
        <v>6378</v>
      </c>
      <c r="Q84" s="1252">
        <f>+ROUND(Q101,0)+ROUND(Q120,0)+ROUND(Q127,0)-ROUND(Q132,0)</f>
        <v>5957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1114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1116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1118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1121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1123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1125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1127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1129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1132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1134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1136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1138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1142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1144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1146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1149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1151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1153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1156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1158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1160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1163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1165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1167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1169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1172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6378</v>
      </c>
      <c r="J123" s="1109">
        <f>+IF(OR($P$2=98,$P$2=42,$P$2=96,$P$2=97),$Q123,0)</f>
        <v>5957</v>
      </c>
      <c r="K123" s="1084"/>
      <c r="L123" s="1109">
        <f>+IF($P$2=33,$Q123,0)</f>
        <v>0</v>
      </c>
      <c r="M123" s="1084"/>
      <c r="N123" s="1110">
        <f>+ROUND(+G123+J123+L123,0)</f>
        <v>5957</v>
      </c>
      <c r="O123" s="1086"/>
      <c r="P123" s="1108">
        <f>+ROUND(OTCHET!E524,0)</f>
        <v>6378</v>
      </c>
      <c r="Q123" s="1109">
        <f>+ROUND(OTCHET!L524,0)</f>
        <v>5957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1176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1178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6378</v>
      </c>
      <c r="J127" s="1231">
        <f>+ROUND(+SUM(J122:J126),0)</f>
        <v>5957</v>
      </c>
      <c r="K127" s="1084"/>
      <c r="L127" s="1231">
        <f>+ROUND(+SUM(L122:L126),0)</f>
        <v>0</v>
      </c>
      <c r="M127" s="1084"/>
      <c r="N127" s="1232">
        <f>+ROUND(+SUM(N122:N126),0)</f>
        <v>5957</v>
      </c>
      <c r="O127" s="1086"/>
      <c r="P127" s="1230">
        <f>+ROUND(+SUM(P122:P126),0)</f>
        <v>6378</v>
      </c>
      <c r="Q127" s="1231">
        <f>+ROUND(+SUM(Q122:Q126),0)</f>
        <v>5957</v>
      </c>
      <c r="R127" s="1035"/>
      <c r="S127" s="1670" t="s">
        <v>1180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1183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1185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1187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1189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662"/>
      <c r="G134" s="1662"/>
      <c r="H134" s="1008"/>
      <c r="I134" s="1293" t="s">
        <v>1192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957</v>
      </c>
      <c r="F11" s="696">
        <f>OTCHET!F9</f>
        <v>44926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30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3"/>
      <c r="F18" s="1735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1999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6378</v>
      </c>
      <c r="F38" s="836">
        <f>F39+F43+F44+F46+SUM(F48:F52)+F55</f>
        <v>7026</v>
      </c>
      <c r="G38" s="837">
        <f>G39+G43+G44+G46+SUM(G48:G52)+G55</f>
        <v>7026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5475</v>
      </c>
      <c r="F39" s="799">
        <f>SUM(F40:F42)</f>
        <v>7026</v>
      </c>
      <c r="G39" s="800">
        <f>SUM(G40:G42)</f>
        <v>7026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4370</v>
      </c>
      <c r="F40" s="862">
        <f aca="true" t="shared" si="1" ref="F40:F55">+G40+H40+I40</f>
        <v>5868</v>
      </c>
      <c r="G40" s="863">
        <f>OTCHET!I187</f>
        <v>5868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1105</v>
      </c>
      <c r="F42" s="1618">
        <f t="shared" si="1"/>
        <v>1158</v>
      </c>
      <c r="G42" s="1619">
        <f>+OTCHET!I196+OTCHET!I204</f>
        <v>1158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903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1069</v>
      </c>
      <c r="G56" s="882">
        <f>+G57+G58+G62</f>
        <v>1069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1069</v>
      </c>
      <c r="G58" s="891">
        <f>+OTCHET!I383+OTCHET!I391+OTCHET!I396+OTCHET!I399+OTCHET!I402+OTCHET!I405+OTCHET!I406+OTCHET!I409+OTCHET!I422+OTCHET!I423+OTCHET!I424+OTCHET!I425+OTCHET!I426</f>
        <v>1069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1994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-6378</v>
      </c>
      <c r="F64" s="916">
        <f>+F22-F38+F56-F63</f>
        <v>-5957</v>
      </c>
      <c r="G64" s="917">
        <f>+G22-G38+G56-G63</f>
        <v>-5957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6378</v>
      </c>
      <c r="F66" s="926">
        <f>SUM(+F68+F76+F77+F84+F85+F86+F89+F90+F91+F92+F93+F94+F95)</f>
        <v>5957</v>
      </c>
      <c r="G66" s="927">
        <f>SUM(+G68+G76+G77+G84+G85+G86+G89+G90+G91+G92+G93+G94+G95)</f>
        <v>5957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6378</v>
      </c>
      <c r="F86" s="894">
        <f>+F87+F88</f>
        <v>5957</v>
      </c>
      <c r="G86" s="895">
        <f>+G87+G88</f>
        <v>5957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6378</v>
      </c>
      <c r="F88" s="952">
        <f t="shared" si="5"/>
        <v>5957</v>
      </c>
      <c r="G88" s="953">
        <f>+OTCHET!I521+OTCHET!I524+OTCHET!I544</f>
        <v>5957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6" t="s">
        <v>974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80">
      <selection activeCell="J395" sqref="J39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44562</v>
      </c>
      <c r="F9" s="116">
        <v>44926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декември</v>
      </c>
      <c r="G10" s="113"/>
      <c r="H10" s="114"/>
      <c r="I10" s="1748" t="s">
        <v>956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950</v>
      </c>
      <c r="F12" s="1570" t="s">
        <v>1383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2040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4370</v>
      </c>
      <c r="F187" s="274">
        <f t="shared" si="41"/>
        <v>4370</v>
      </c>
      <c r="G187" s="275">
        <f t="shared" si="41"/>
        <v>0</v>
      </c>
      <c r="H187" s="276">
        <f t="shared" si="41"/>
        <v>0</v>
      </c>
      <c r="I187" s="274">
        <f t="shared" si="41"/>
        <v>5868</v>
      </c>
      <c r="J187" s="275">
        <f t="shared" si="41"/>
        <v>0</v>
      </c>
      <c r="K187" s="276">
        <f t="shared" si="41"/>
        <v>0</v>
      </c>
      <c r="L187" s="273">
        <f t="shared" si="41"/>
        <v>5868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4370</v>
      </c>
      <c r="F188" s="282">
        <f t="shared" si="43"/>
        <v>4370</v>
      </c>
      <c r="G188" s="283">
        <f t="shared" si="43"/>
        <v>0</v>
      </c>
      <c r="H188" s="284">
        <f t="shared" si="43"/>
        <v>0</v>
      </c>
      <c r="I188" s="282">
        <f t="shared" si="43"/>
        <v>5868</v>
      </c>
      <c r="J188" s="283">
        <f t="shared" si="43"/>
        <v>0</v>
      </c>
      <c r="K188" s="284">
        <f t="shared" si="43"/>
        <v>0</v>
      </c>
      <c r="L188" s="281">
        <f t="shared" si="43"/>
        <v>5868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1105</v>
      </c>
      <c r="F196" s="274">
        <f t="shared" si="46"/>
        <v>1105</v>
      </c>
      <c r="G196" s="275">
        <f t="shared" si="46"/>
        <v>0</v>
      </c>
      <c r="H196" s="276">
        <f t="shared" si="46"/>
        <v>0</v>
      </c>
      <c r="I196" s="274">
        <f t="shared" si="46"/>
        <v>1158</v>
      </c>
      <c r="J196" s="275">
        <f t="shared" si="46"/>
        <v>0</v>
      </c>
      <c r="K196" s="276">
        <f t="shared" si="46"/>
        <v>0</v>
      </c>
      <c r="L196" s="273">
        <f t="shared" si="46"/>
        <v>1158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650</v>
      </c>
      <c r="F197" s="282">
        <f t="shared" si="47"/>
        <v>650</v>
      </c>
      <c r="G197" s="283">
        <f t="shared" si="47"/>
        <v>0</v>
      </c>
      <c r="H197" s="284">
        <f t="shared" si="47"/>
        <v>0</v>
      </c>
      <c r="I197" s="282">
        <f t="shared" si="47"/>
        <v>671</v>
      </c>
      <c r="J197" s="283">
        <f t="shared" si="47"/>
        <v>0</v>
      </c>
      <c r="K197" s="284">
        <f t="shared" si="47"/>
        <v>0</v>
      </c>
      <c r="L197" s="281">
        <f t="shared" si="47"/>
        <v>671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70</v>
      </c>
      <c r="F198" s="296">
        <f t="shared" si="47"/>
        <v>70</v>
      </c>
      <c r="G198" s="297">
        <f t="shared" si="47"/>
        <v>0</v>
      </c>
      <c r="H198" s="298">
        <f t="shared" si="47"/>
        <v>0</v>
      </c>
      <c r="I198" s="296">
        <f t="shared" si="47"/>
        <v>37</v>
      </c>
      <c r="J198" s="297">
        <f t="shared" si="47"/>
        <v>0</v>
      </c>
      <c r="K198" s="298">
        <f t="shared" si="47"/>
        <v>0</v>
      </c>
      <c r="L198" s="295">
        <f t="shared" si="47"/>
        <v>37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250</v>
      </c>
      <c r="F200" s="296">
        <f t="shared" si="47"/>
        <v>250</v>
      </c>
      <c r="G200" s="297">
        <f t="shared" si="47"/>
        <v>0</v>
      </c>
      <c r="H200" s="298">
        <f t="shared" si="47"/>
        <v>0</v>
      </c>
      <c r="I200" s="296">
        <f t="shared" si="47"/>
        <v>286</v>
      </c>
      <c r="J200" s="297">
        <f t="shared" si="47"/>
        <v>0</v>
      </c>
      <c r="K200" s="298">
        <f t="shared" si="47"/>
        <v>0</v>
      </c>
      <c r="L200" s="295">
        <f t="shared" si="47"/>
        <v>286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135</v>
      </c>
      <c r="F201" s="296">
        <f t="shared" si="47"/>
        <v>135</v>
      </c>
      <c r="G201" s="297">
        <f t="shared" si="47"/>
        <v>0</v>
      </c>
      <c r="H201" s="298">
        <f t="shared" si="47"/>
        <v>0</v>
      </c>
      <c r="I201" s="296">
        <f t="shared" si="47"/>
        <v>164</v>
      </c>
      <c r="J201" s="297">
        <f t="shared" si="47"/>
        <v>0</v>
      </c>
      <c r="K201" s="298">
        <f t="shared" si="47"/>
        <v>0</v>
      </c>
      <c r="L201" s="295">
        <f t="shared" si="47"/>
        <v>164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903</v>
      </c>
      <c r="F205" s="274">
        <f t="shared" si="48"/>
        <v>903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482</v>
      </c>
      <c r="F210" s="296">
        <f t="shared" si="49"/>
        <v>482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421</v>
      </c>
      <c r="F222" s="288">
        <f t="shared" si="50"/>
        <v>421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1645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1650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1647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1648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6378</v>
      </c>
      <c r="F301" s="396">
        <f t="shared" si="77"/>
        <v>6378</v>
      </c>
      <c r="G301" s="397">
        <f t="shared" si="77"/>
        <v>0</v>
      </c>
      <c r="H301" s="398">
        <f t="shared" si="77"/>
        <v>0</v>
      </c>
      <c r="I301" s="396">
        <f t="shared" si="77"/>
        <v>7026</v>
      </c>
      <c r="J301" s="397">
        <f t="shared" si="77"/>
        <v>0</v>
      </c>
      <c r="K301" s="398">
        <f t="shared" si="77"/>
        <v>0</v>
      </c>
      <c r="L301" s="395">
        <f t="shared" si="77"/>
        <v>7026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1997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1996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1069</v>
      </c>
      <c r="J399" s="440">
        <f t="shared" si="89"/>
        <v>0</v>
      </c>
      <c r="K399" s="441">
        <f>SUM(K400:K401)</f>
        <v>0</v>
      </c>
      <c r="L399" s="1367">
        <f t="shared" si="89"/>
        <v>1069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>
        <v>1069</v>
      </c>
      <c r="J400" s="159"/>
      <c r="K400" s="154">
        <v>0</v>
      </c>
      <c r="L400" s="1368">
        <f>I400+J400+K400</f>
        <v>1069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909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1069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1069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2">
        <v>0</v>
      </c>
      <c r="I424" s="479">
        <v>0</v>
      </c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913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-6378</v>
      </c>
      <c r="F445" s="538">
        <f t="shared" si="99"/>
        <v>-6378</v>
      </c>
      <c r="G445" s="539">
        <f t="shared" si="99"/>
        <v>0</v>
      </c>
      <c r="H445" s="540">
        <f t="shared" si="99"/>
        <v>0</v>
      </c>
      <c r="I445" s="538">
        <f t="shared" si="99"/>
        <v>-5957</v>
      </c>
      <c r="J445" s="539">
        <f t="shared" si="99"/>
        <v>0</v>
      </c>
      <c r="K445" s="540">
        <f t="shared" si="99"/>
        <v>0</v>
      </c>
      <c r="L445" s="541">
        <f t="shared" si="99"/>
        <v>-5957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6378</v>
      </c>
      <c r="F446" s="545">
        <f t="shared" si="100"/>
        <v>6378</v>
      </c>
      <c r="G446" s="546">
        <f t="shared" si="100"/>
        <v>0</v>
      </c>
      <c r="H446" s="547">
        <f t="shared" si="100"/>
        <v>0</v>
      </c>
      <c r="I446" s="545">
        <f t="shared" si="100"/>
        <v>5957</v>
      </c>
      <c r="J446" s="546">
        <f t="shared" si="100"/>
        <v>0</v>
      </c>
      <c r="K446" s="547">
        <f t="shared" si="100"/>
        <v>0</v>
      </c>
      <c r="L446" s="548">
        <f>+L597</f>
        <v>5957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1943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917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922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923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924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925</v>
      </c>
      <c r="D524" s="1759"/>
      <c r="E524" s="567">
        <f aca="true" t="shared" si="120" ref="E524:L524">SUM(E525:E530)</f>
        <v>6378</v>
      </c>
      <c r="F524" s="576">
        <f t="shared" si="120"/>
        <v>6378</v>
      </c>
      <c r="G524" s="569">
        <f t="shared" si="120"/>
        <v>0</v>
      </c>
      <c r="H524" s="570">
        <f>SUM(H525:H530)</f>
        <v>0</v>
      </c>
      <c r="I524" s="576">
        <f t="shared" si="120"/>
        <v>5957</v>
      </c>
      <c r="J524" s="569">
        <f t="shared" si="120"/>
        <v>0</v>
      </c>
      <c r="K524" s="570">
        <f t="shared" si="120"/>
        <v>0</v>
      </c>
      <c r="L524" s="567">
        <f t="shared" si="120"/>
        <v>5957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6378</v>
      </c>
      <c r="F527" s="158">
        <v>6378</v>
      </c>
      <c r="G527" s="159"/>
      <c r="H527" s="574">
        <v>0</v>
      </c>
      <c r="I527" s="158">
        <v>5957</v>
      </c>
      <c r="J527" s="159"/>
      <c r="K527" s="574">
        <v>0</v>
      </c>
      <c r="L527" s="1376">
        <f t="shared" si="116"/>
        <v>5957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927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928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929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930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939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944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821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6378</v>
      </c>
      <c r="F597" s="652">
        <f t="shared" si="133"/>
        <v>6378</v>
      </c>
      <c r="G597" s="653">
        <f t="shared" si="133"/>
        <v>0</v>
      </c>
      <c r="H597" s="654">
        <f t="shared" si="133"/>
        <v>0</v>
      </c>
      <c r="I597" s="652">
        <f t="shared" si="133"/>
        <v>5957</v>
      </c>
      <c r="J597" s="653">
        <f t="shared" si="133"/>
        <v>0</v>
      </c>
      <c r="K597" s="655">
        <f t="shared" si="133"/>
        <v>0</v>
      </c>
      <c r="L597" s="651">
        <f t="shared" si="133"/>
        <v>5957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865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868</v>
      </c>
      <c r="C604" s="1739"/>
      <c r="D604" s="661" t="s">
        <v>869</v>
      </c>
      <c r="E604" s="662"/>
      <c r="F604" s="663"/>
      <c r="G604" s="1740" t="s">
        <v>865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870</v>
      </c>
      <c r="E605" s="665"/>
      <c r="F605" s="666"/>
      <c r="G605" s="667" t="s">
        <v>871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СУ Г. С. Раковски</v>
      </c>
      <c r="C623" s="1774"/>
      <c r="D623" s="1775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2078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733</v>
      </c>
      <c r="D637" s="1807"/>
      <c r="E637" s="273">
        <f aca="true" t="shared" si="134" ref="E637:L637">SUM(E638:E639)</f>
        <v>4370</v>
      </c>
      <c r="F637" s="274">
        <f t="shared" si="134"/>
        <v>4370</v>
      </c>
      <c r="G637" s="275">
        <f t="shared" si="134"/>
        <v>0</v>
      </c>
      <c r="H637" s="276">
        <f t="shared" si="134"/>
        <v>0</v>
      </c>
      <c r="I637" s="274">
        <f t="shared" si="134"/>
        <v>5868</v>
      </c>
      <c r="J637" s="275">
        <f t="shared" si="134"/>
        <v>0</v>
      </c>
      <c r="K637" s="276">
        <f t="shared" si="134"/>
        <v>0</v>
      </c>
      <c r="L637" s="273">
        <f t="shared" si="134"/>
        <v>5868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4370</v>
      </c>
      <c r="F638" s="152">
        <v>4370</v>
      </c>
      <c r="G638" s="153"/>
      <c r="H638" s="1407"/>
      <c r="I638" s="152">
        <v>5868</v>
      </c>
      <c r="J638" s="153"/>
      <c r="K638" s="1407"/>
      <c r="L638" s="281">
        <f>I638+J638+K638</f>
        <v>5868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736</v>
      </c>
      <c r="D640" s="180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04" t="s">
        <v>192</v>
      </c>
      <c r="D646" s="1805"/>
      <c r="E646" s="273">
        <f aca="true" t="shared" si="137" ref="E646:L646">SUM(E647:E653)</f>
        <v>1105</v>
      </c>
      <c r="F646" s="274">
        <f t="shared" si="137"/>
        <v>1105</v>
      </c>
      <c r="G646" s="275">
        <f t="shared" si="137"/>
        <v>0</v>
      </c>
      <c r="H646" s="276">
        <f t="shared" si="137"/>
        <v>0</v>
      </c>
      <c r="I646" s="274">
        <f t="shared" si="137"/>
        <v>1158</v>
      </c>
      <c r="J646" s="275">
        <f t="shared" si="137"/>
        <v>0</v>
      </c>
      <c r="K646" s="276">
        <f t="shared" si="137"/>
        <v>0</v>
      </c>
      <c r="L646" s="273">
        <f t="shared" si="137"/>
        <v>1158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650</v>
      </c>
      <c r="F647" s="152">
        <v>650</v>
      </c>
      <c r="G647" s="153"/>
      <c r="H647" s="1407"/>
      <c r="I647" s="152">
        <v>671</v>
      </c>
      <c r="J647" s="153"/>
      <c r="K647" s="1407"/>
      <c r="L647" s="281">
        <f aca="true" t="shared" si="139" ref="L647:L654">I647+J647+K647</f>
        <v>671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 t="shared" si="138"/>
        <v>70</v>
      </c>
      <c r="F648" s="158">
        <v>70</v>
      </c>
      <c r="G648" s="159"/>
      <c r="H648" s="1409"/>
      <c r="I648" s="158">
        <v>37</v>
      </c>
      <c r="J648" s="159"/>
      <c r="K648" s="1409"/>
      <c r="L648" s="295">
        <f t="shared" si="139"/>
        <v>37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250</v>
      </c>
      <c r="F650" s="158">
        <v>250</v>
      </c>
      <c r="G650" s="159"/>
      <c r="H650" s="1409"/>
      <c r="I650" s="158">
        <v>286</v>
      </c>
      <c r="J650" s="159"/>
      <c r="K650" s="1409"/>
      <c r="L650" s="295">
        <f t="shared" si="139"/>
        <v>286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135</v>
      </c>
      <c r="F651" s="158">
        <v>135</v>
      </c>
      <c r="G651" s="159"/>
      <c r="H651" s="1409"/>
      <c r="I651" s="158">
        <v>164</v>
      </c>
      <c r="J651" s="159"/>
      <c r="K651" s="1409"/>
      <c r="L651" s="295">
        <f t="shared" si="139"/>
        <v>164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198</v>
      </c>
      <c r="D655" s="1803"/>
      <c r="E655" s="310">
        <f aca="true" t="shared" si="140" ref="E655:L655">SUM(E656:E672)</f>
        <v>903</v>
      </c>
      <c r="F655" s="274">
        <f t="shared" si="140"/>
        <v>903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482</v>
      </c>
      <c r="F660" s="158">
        <v>482</v>
      </c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862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789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421</v>
      </c>
      <c r="F672" s="173">
        <v>421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96" t="s">
        <v>269</v>
      </c>
      <c r="D673" s="179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711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217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1649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222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1646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231</v>
      </c>
      <c r="D705" s="1797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232</v>
      </c>
      <c r="D706" s="179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6" t="s">
        <v>233</v>
      </c>
      <c r="D707" s="1797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234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1650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1647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1648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270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246</v>
      </c>
      <c r="D726" s="179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617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676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6378</v>
      </c>
      <c r="F752" s="396">
        <f t="shared" si="169"/>
        <v>6378</v>
      </c>
      <c r="G752" s="397">
        <f t="shared" si="169"/>
        <v>0</v>
      </c>
      <c r="H752" s="398">
        <f t="shared" si="169"/>
        <v>0</v>
      </c>
      <c r="I752" s="396">
        <f t="shared" si="169"/>
        <v>7026</v>
      </c>
      <c r="J752" s="397">
        <f t="shared" si="169"/>
        <v>0</v>
      </c>
      <c r="K752" s="398">
        <f t="shared" si="169"/>
        <v>0</v>
      </c>
      <c r="L752" s="395">
        <f t="shared" si="169"/>
        <v>7026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2079</v>
      </c>
      <c r="C152" s="1487">
        <v>5541</v>
      </c>
    </row>
    <row r="153" spans="1:3" ht="15.75">
      <c r="A153" s="1487">
        <v>5545</v>
      </c>
      <c r="B153" s="1499" t="s">
        <v>2080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2081</v>
      </c>
      <c r="C162" s="1487">
        <v>5561</v>
      </c>
    </row>
    <row r="163" spans="1:3" ht="15.75">
      <c r="A163" s="1487">
        <v>5562</v>
      </c>
      <c r="B163" s="1501" t="s">
        <v>2000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2042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2043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2052</v>
      </c>
      <c r="B306" s="1508"/>
      <c r="C306" s="1508"/>
    </row>
    <row r="307" spans="1:3" ht="14.25">
      <c r="A307" s="1507" t="s">
        <v>2053</v>
      </c>
      <c r="B307" s="1508" t="s">
        <v>2054</v>
      </c>
      <c r="C307" s="1508" t="s">
        <v>2052</v>
      </c>
    </row>
    <row r="308" spans="1:3" ht="14.25">
      <c r="A308" s="1507" t="s">
        <v>2055</v>
      </c>
      <c r="B308" s="1508" t="s">
        <v>2056</v>
      </c>
      <c r="C308" s="1508" t="s">
        <v>2052</v>
      </c>
    </row>
    <row r="309" spans="1:3" ht="14.25">
      <c r="A309" s="1507" t="s">
        <v>2057</v>
      </c>
      <c r="B309" s="1508" t="s">
        <v>2058</v>
      </c>
      <c r="C309" s="1508" t="s">
        <v>2052</v>
      </c>
    </row>
    <row r="310" spans="1:3" ht="14.25">
      <c r="A310" s="1507" t="s">
        <v>2059</v>
      </c>
      <c r="B310" s="1508" t="s">
        <v>2060</v>
      </c>
      <c r="C310" s="1508" t="s">
        <v>2052</v>
      </c>
    </row>
    <row r="311" spans="1:3" ht="14.25">
      <c r="A311" s="1507" t="s">
        <v>2061</v>
      </c>
      <c r="B311" s="1508" t="s">
        <v>2062</v>
      </c>
      <c r="C311" s="1508" t="s">
        <v>2052</v>
      </c>
    </row>
    <row r="312" spans="1:3" ht="14.25">
      <c r="A312" s="1507" t="s">
        <v>2063</v>
      </c>
      <c r="B312" s="1508" t="s">
        <v>2064</v>
      </c>
      <c r="C312" s="1508" t="s">
        <v>2052</v>
      </c>
    </row>
    <row r="313" spans="1:3" ht="14.25">
      <c r="A313" s="1507" t="s">
        <v>2065</v>
      </c>
      <c r="B313" s="1508" t="s">
        <v>2066</v>
      </c>
      <c r="C313" s="1508" t="s">
        <v>2052</v>
      </c>
    </row>
    <row r="314" spans="1:3" ht="14.25">
      <c r="A314" s="1507" t="s">
        <v>2067</v>
      </c>
      <c r="B314" s="1508" t="s">
        <v>2068</v>
      </c>
      <c r="C314" s="1508" t="s">
        <v>2052</v>
      </c>
    </row>
    <row r="315" spans="1:3" ht="14.25">
      <c r="A315" s="1507" t="s">
        <v>2069</v>
      </c>
      <c r="B315" s="1508" t="s">
        <v>2070</v>
      </c>
      <c r="C315" s="1508" t="s">
        <v>2052</v>
      </c>
    </row>
    <row r="316" spans="1:3" ht="14.25">
      <c r="A316" s="1507" t="s">
        <v>2071</v>
      </c>
      <c r="B316" s="1508" t="s">
        <v>2072</v>
      </c>
      <c r="C316" s="1508" t="s">
        <v>2052</v>
      </c>
    </row>
    <row r="317" spans="1:3" ht="14.25">
      <c r="A317" s="1507" t="s">
        <v>2073</v>
      </c>
      <c r="B317" s="1508" t="s">
        <v>2074</v>
      </c>
      <c r="C317" s="1508" t="s">
        <v>2052</v>
      </c>
    </row>
    <row r="318" spans="1:3" ht="14.25">
      <c r="A318" s="1507" t="s">
        <v>2075</v>
      </c>
      <c r="B318" s="1508" t="s">
        <v>2076</v>
      </c>
      <c r="C318" s="1508" t="s">
        <v>2052</v>
      </c>
    </row>
    <row r="319" spans="1:3" ht="14.25">
      <c r="A319" s="1507" t="s">
        <v>2077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2001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2002</v>
      </c>
      <c r="E378" s="1537"/>
    </row>
    <row r="379" spans="1:5" ht="18">
      <c r="A379" s="1531" t="s">
        <v>1293</v>
      </c>
      <c r="B379" s="1530" t="s">
        <v>2003</v>
      </c>
      <c r="E379" s="1537"/>
    </row>
    <row r="380" spans="1:5" ht="18">
      <c r="A380" s="1531" t="s">
        <v>1294</v>
      </c>
      <c r="B380" s="1532" t="s">
        <v>2004</v>
      </c>
      <c r="E380" s="1537"/>
    </row>
    <row r="381" spans="1:5" ht="18">
      <c r="A381" s="1531" t="s">
        <v>1295</v>
      </c>
      <c r="B381" s="1533" t="s">
        <v>2005</v>
      </c>
      <c r="E381" s="1537"/>
    </row>
    <row r="382" spans="1:5" ht="18">
      <c r="A382" s="1531" t="s">
        <v>1296</v>
      </c>
      <c r="B382" s="1533" t="s">
        <v>2006</v>
      </c>
      <c r="E382" s="1537"/>
    </row>
    <row r="383" spans="1:5" ht="18">
      <c r="A383" s="1531" t="s">
        <v>1297</v>
      </c>
      <c r="B383" s="1533" t="s">
        <v>2007</v>
      </c>
      <c r="E383" s="1537"/>
    </row>
    <row r="384" spans="1:5" ht="18">
      <c r="A384" s="1531" t="s">
        <v>1298</v>
      </c>
      <c r="B384" s="1533" t="s">
        <v>2008</v>
      </c>
      <c r="E384" s="1537"/>
    </row>
    <row r="385" spans="1:5" ht="18">
      <c r="A385" s="1531" t="s">
        <v>1299</v>
      </c>
      <c r="B385" s="1533" t="s">
        <v>2009</v>
      </c>
      <c r="E385" s="1537"/>
    </row>
    <row r="386" spans="1:5" ht="18">
      <c r="A386" s="1531" t="s">
        <v>1300</v>
      </c>
      <c r="B386" s="1534" t="s">
        <v>2010</v>
      </c>
      <c r="E386" s="1537"/>
    </row>
    <row r="387" spans="1:5" ht="18">
      <c r="A387" s="1531" t="s">
        <v>1301</v>
      </c>
      <c r="B387" s="1534" t="s">
        <v>2011</v>
      </c>
      <c r="E387" s="1537"/>
    </row>
    <row r="388" spans="1:5" ht="18">
      <c r="A388" s="1531" t="s">
        <v>1302</v>
      </c>
      <c r="B388" s="1534" t="s">
        <v>2012</v>
      </c>
      <c r="E388" s="1537"/>
    </row>
    <row r="389" spans="1:5" ht="18">
      <c r="A389" s="1531" t="s">
        <v>1303</v>
      </c>
      <c r="B389" s="1534" t="s">
        <v>2013</v>
      </c>
      <c r="E389" s="1537"/>
    </row>
    <row r="390" spans="1:5" ht="18">
      <c r="A390" s="1531" t="s">
        <v>1304</v>
      </c>
      <c r="B390" s="1535" t="s">
        <v>2014</v>
      </c>
      <c r="E390" s="1537"/>
    </row>
    <row r="391" spans="1:5" ht="18">
      <c r="A391" s="1531" t="s">
        <v>1305</v>
      </c>
      <c r="B391" s="1535" t="s">
        <v>2015</v>
      </c>
      <c r="E391" s="1537"/>
    </row>
    <row r="392" spans="1:5" ht="18">
      <c r="A392" s="1531" t="s">
        <v>1306</v>
      </c>
      <c r="B392" s="1534" t="s">
        <v>2016</v>
      </c>
      <c r="E392" s="1537"/>
    </row>
    <row r="393" spans="1:5" ht="18">
      <c r="A393" s="1531" t="s">
        <v>1307</v>
      </c>
      <c r="B393" s="1534" t="s">
        <v>2017</v>
      </c>
      <c r="C393" s="1536" t="s">
        <v>179</v>
      </c>
      <c r="E393" s="1537"/>
    </row>
    <row r="394" spans="1:5" ht="18">
      <c r="A394" s="1531" t="s">
        <v>1308</v>
      </c>
      <c r="B394" s="1533" t="s">
        <v>2018</v>
      </c>
      <c r="C394" s="1536" t="s">
        <v>179</v>
      </c>
      <c r="E394" s="1537"/>
    </row>
    <row r="395" spans="1:5" ht="18">
      <c r="A395" s="1531" t="s">
        <v>1309</v>
      </c>
      <c r="B395" s="1534" t="s">
        <v>2019</v>
      </c>
      <c r="C395" s="1536" t="s">
        <v>179</v>
      </c>
      <c r="E395" s="1537"/>
    </row>
    <row r="396" spans="1:5" ht="18">
      <c r="A396" s="1531" t="s">
        <v>1310</v>
      </c>
      <c r="B396" s="1534" t="s">
        <v>2020</v>
      </c>
      <c r="C396" s="1536" t="s">
        <v>179</v>
      </c>
      <c r="E396" s="1537"/>
    </row>
    <row r="397" spans="1:5" ht="18">
      <c r="A397" s="1531" t="s">
        <v>1311</v>
      </c>
      <c r="B397" s="1534" t="s">
        <v>2021</v>
      </c>
      <c r="C397" s="1536" t="s">
        <v>179</v>
      </c>
      <c r="E397" s="1537"/>
    </row>
    <row r="398" spans="1:5" ht="18">
      <c r="A398" s="1531" t="s">
        <v>1312</v>
      </c>
      <c r="B398" s="1534" t="s">
        <v>2022</v>
      </c>
      <c r="C398" s="1536" t="s">
        <v>179</v>
      </c>
      <c r="E398" s="1537"/>
    </row>
    <row r="399" spans="1:5" ht="18">
      <c r="A399" s="1531" t="s">
        <v>1313</v>
      </c>
      <c r="B399" s="1534" t="s">
        <v>2023</v>
      </c>
      <c r="C399" s="1536" t="s">
        <v>179</v>
      </c>
      <c r="E399" s="1537"/>
    </row>
    <row r="400" spans="1:5" ht="18">
      <c r="A400" s="1531" t="s">
        <v>1314</v>
      </c>
      <c r="B400" s="1534" t="s">
        <v>2024</v>
      </c>
      <c r="C400" s="1536" t="s">
        <v>179</v>
      </c>
      <c r="E400" s="1537"/>
    </row>
    <row r="401" spans="1:5" ht="18">
      <c r="A401" s="1531" t="s">
        <v>1315</v>
      </c>
      <c r="B401" s="1534" t="s">
        <v>2025</v>
      </c>
      <c r="C401" s="1536" t="s">
        <v>179</v>
      </c>
      <c r="E401" s="1537"/>
    </row>
    <row r="402" spans="1:5" ht="18">
      <c r="A402" s="1531" t="s">
        <v>1316</v>
      </c>
      <c r="B402" s="1533" t="s">
        <v>2026</v>
      </c>
      <c r="C402" s="1536" t="s">
        <v>179</v>
      </c>
      <c r="E402" s="1537"/>
    </row>
    <row r="403" spans="1:5" ht="18">
      <c r="A403" s="1531" t="s">
        <v>1317</v>
      </c>
      <c r="B403" s="1534" t="s">
        <v>2027</v>
      </c>
      <c r="C403" s="1536" t="s">
        <v>179</v>
      </c>
      <c r="E403" s="1537"/>
    </row>
    <row r="404" spans="1:5" ht="18">
      <c r="A404" s="1531" t="s">
        <v>1318</v>
      </c>
      <c r="B404" s="1533" t="s">
        <v>2028</v>
      </c>
      <c r="C404" s="1536" t="s">
        <v>179</v>
      </c>
      <c r="E404" s="1537"/>
    </row>
    <row r="405" spans="1:5" ht="18">
      <c r="A405" s="1531" t="s">
        <v>1319</v>
      </c>
      <c r="B405" s="1533" t="s">
        <v>2029</v>
      </c>
      <c r="C405" s="1536" t="s">
        <v>179</v>
      </c>
      <c r="E405" s="1537"/>
    </row>
    <row r="406" spans="1:5" ht="18">
      <c r="A406" s="1531" t="s">
        <v>1320</v>
      </c>
      <c r="B406" s="1533" t="s">
        <v>2030</v>
      </c>
      <c r="C406" s="1536" t="s">
        <v>179</v>
      </c>
      <c r="E406" s="1537"/>
    </row>
    <row r="407" spans="1:5" ht="18">
      <c r="A407" s="1531" t="s">
        <v>1321</v>
      </c>
      <c r="B407" s="1533" t="s">
        <v>2031</v>
      </c>
      <c r="C407" s="1536" t="s">
        <v>179</v>
      </c>
      <c r="E407" s="1537"/>
    </row>
    <row r="408" spans="1:5" ht="18">
      <c r="A408" s="1531" t="s">
        <v>1322</v>
      </c>
      <c r="B408" s="1533" t="s">
        <v>2032</v>
      </c>
      <c r="C408" s="1536" t="s">
        <v>179</v>
      </c>
      <c r="E408" s="1537"/>
    </row>
    <row r="409" spans="1:5" ht="18">
      <c r="A409" s="1531" t="s">
        <v>1323</v>
      </c>
      <c r="B409" s="1533" t="s">
        <v>2033</v>
      </c>
      <c r="C409" s="1536" t="s">
        <v>179</v>
      </c>
      <c r="E409" s="1537"/>
    </row>
    <row r="410" spans="1:5" ht="18">
      <c r="A410" s="1531" t="s">
        <v>1324</v>
      </c>
      <c r="B410" s="1533" t="s">
        <v>2034</v>
      </c>
      <c r="C410" s="1536" t="s">
        <v>179</v>
      </c>
      <c r="E410" s="1537"/>
    </row>
    <row r="411" spans="1:5" ht="18">
      <c r="A411" s="1531" t="s">
        <v>1325</v>
      </c>
      <c r="B411" s="1533" t="s">
        <v>2035</v>
      </c>
      <c r="C411" s="1536" t="s">
        <v>179</v>
      </c>
      <c r="E411" s="1537"/>
    </row>
    <row r="412" spans="1:5" ht="18">
      <c r="A412" s="1531" t="s">
        <v>1326</v>
      </c>
      <c r="B412" s="1538" t="s">
        <v>2036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2037</v>
      </c>
      <c r="C416" s="1536" t="s">
        <v>179</v>
      </c>
      <c r="E416" s="1537"/>
    </row>
    <row r="417" spans="1:5" ht="18">
      <c r="A417" s="1531" t="s">
        <v>1330</v>
      </c>
      <c r="B417" s="1518" t="s">
        <v>2038</v>
      </c>
      <c r="C417" s="1536" t="s">
        <v>179</v>
      </c>
      <c r="E417" s="1537"/>
    </row>
    <row r="418" spans="1:5" ht="18">
      <c r="A418" s="1576" t="s">
        <v>1331</v>
      </c>
      <c r="B418" s="1543" t="s">
        <v>2039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1993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2078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1649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1650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1647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1648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2023-02-03T09:51:31Z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