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<sst xmlns="http://schemas.openxmlformats.org/spreadsheetml/2006/main" count="3022" uniqueCount="2083">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</sst>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45230</v>
      </c>
      <c r="M6" s="1008"/>
      <c r="N6" s="1033" t="s">
        <v>982</v>
      </c>
      <c r="O6" s="997"/>
      <c r="P6" s="1034">
        <f>OTCHET!F9</f>
        <v>45230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45230</v>
      </c>
      <c r="H9" s="1008"/>
      <c r="I9" s="1058">
        <f>+L4</f>
        <v>2023</v>
      </c>
      <c r="J9" s="1059">
        <f>+L6</f>
        <v>45230</v>
      </c>
      <c r="K9" s="1060"/>
      <c r="L9" s="1061">
        <f>+L6</f>
        <v>45230</v>
      </c>
      <c r="M9" s="1060"/>
      <c r="N9" s="1062">
        <f>+L6</f>
        <v>45230</v>
      </c>
      <c r="O9" s="1063"/>
      <c r="P9" s="1064">
        <f>+L4</f>
        <v>2023</v>
      </c>
      <c r="Q9" s="1062">
        <f>+L6</f>
        <v>45230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421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421</v>
      </c>
      <c r="Q51" s="1091">
        <f>+ROUND(OTCHET!L205-SUM(OTCHET!L217:L219)+OTCHET!L271+IF(+OR(OTCHET!$F$12=5500,OTCHET!$F$12=5600),0,+OTCHET!L297),0)</f>
        <v>0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421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421</v>
      </c>
      <c r="Q56" s="1197">
        <f>+ROUND(+SUM(Q51:Q55),0)</f>
        <v>0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421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421</v>
      </c>
      <c r="Q77" s="1221">
        <f>+ROUND(Q56+Q63+Q67+Q71+Q75,0)</f>
        <v>0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-421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-421</v>
      </c>
      <c r="Q83" s="1244">
        <f>+ROUND(Q48,0)-ROUND(Q77,0)+ROUND(Q81,0)</f>
        <v>0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421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421</v>
      </c>
      <c r="Q84" s="1252">
        <f>+ROUND(Q101,0)+ROUND(Q120,0)+ROUND(Q127,0)-ROUND(Q132,0)</f>
        <v>0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421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421</v>
      </c>
      <c r="Q123" s="1109">
        <f>+ROUND(OTCHET!L524,0)</f>
        <v>0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421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421</v>
      </c>
      <c r="Q127" s="1231">
        <f>+ROUND(+SUM(Q122:Q126),0)</f>
        <v>0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954</v>
      </c>
      <c r="F11" s="696">
        <f>OTCHET!F9</f>
        <v>45230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421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0</v>
      </c>
      <c r="G42" s="1619">
        <f>+OTCHET!I196+OTCHET!I204</f>
        <v>0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421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-421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421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421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421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53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3" t="s">
        <v>2051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2081</v>
      </c>
      <c r="C9" s="1815"/>
      <c r="D9" s="1816"/>
      <c r="E9" s="115">
        <f>DATE($C$3,1,1)</f>
        <v>44927</v>
      </c>
      <c r="F9" s="116">
        <v>45230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октомври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2041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2042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2043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2044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2045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2046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44927</v>
      </c>
      <c r="F176" s="226">
        <f>$F$9</f>
        <v>45230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421</v>
      </c>
      <c r="F205" s="274">
        <f t="shared" si="48"/>
        <v>421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421</v>
      </c>
      <c r="F212" s="321">
        <f t="shared" si="49"/>
        <v>421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421</v>
      </c>
      <c r="F301" s="396">
        <f t="shared" si="77"/>
        <v>421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44927</v>
      </c>
      <c r="F350" s="407">
        <f>$F$9</f>
        <v>45230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/>
      <c r="G400" s="159"/>
      <c r="H400" s="154">
        <v>0</v>
      </c>
      <c r="I400" s="158">
        <v>0</v>
      </c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2">
        <v>0</v>
      </c>
      <c r="I424" s="479">
        <v>0</v>
      </c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44927</v>
      </c>
      <c r="F435" s="407">
        <f>$F$9</f>
        <v>45230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-421</v>
      </c>
      <c r="F445" s="538">
        <f t="shared" si="99"/>
        <v>-421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421</v>
      </c>
      <c r="F446" s="545">
        <f t="shared" si="100"/>
        <v>421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44927</v>
      </c>
      <c r="F451" s="407">
        <f>$F$9</f>
        <v>45230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421</v>
      </c>
      <c r="F524" s="576">
        <f t="shared" si="120"/>
        <v>421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421</v>
      </c>
      <c r="F527" s="158">
        <v>421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421</v>
      </c>
      <c r="F597" s="652">
        <f t="shared" si="133"/>
        <v>421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867</v>
      </c>
      <c r="E605" s="665"/>
      <c r="F605" s="666"/>
      <c r="G605" s="667" t="s">
        <v>868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СУ Г. С. Раковски</v>
      </c>
      <c r="C623" s="1774"/>
      <c r="D623" s="1775"/>
      <c r="E623" s="115">
        <f>$E$9</f>
        <v>44927</v>
      </c>
      <c r="F623" s="226">
        <f>$F$9</f>
        <v>45230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49" t="str">
        <f>VLOOKUP(D633,OP_LIST2,2,FALSE)</f>
        <v>98313</v>
      </c>
      <c r="D633" s="1651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0" t="s">
        <v>2047</v>
      </c>
      <c r="C634" s="1446">
        <f>VLOOKUP(D635,EBK_DEIN2,2,FALSE)</f>
        <v>3322</v>
      </c>
      <c r="D634" s="1652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730</v>
      </c>
      <c r="D637" s="180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 aca="true" t="shared" si="140" ref="E655:L655">SUM(E656:E672)</f>
        <v>421</v>
      </c>
      <c r="F655" s="274">
        <f t="shared" si="140"/>
        <v>421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421</v>
      </c>
      <c r="F662" s="450">
        <v>421</v>
      </c>
      <c r="G662" s="451"/>
      <c r="H662" s="1417"/>
      <c r="I662" s="450">
        <v>0</v>
      </c>
      <c r="J662" s="451"/>
      <c r="K662" s="1417"/>
      <c r="L662" s="320">
        <f t="shared" si="142"/>
        <v>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1646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2040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1647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1644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1645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899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421</v>
      </c>
      <c r="F752" s="396">
        <f t="shared" si="169"/>
        <v>421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</c>
    </row>
    <row r="759" spans="2:13" ht="15.75">
      <c r="B759" s="1781" t="str">
        <f>$B$7</f>
        <v>ОТЧЕТНИ ДАННИ ПО ЕБК ЗА СМЕТКИТЕ ЗА СРЕДСТВАТА ОТ ЕВРОПЕЙСКИЯ СЪЮЗ - КСФ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</c>
    </row>
    <row r="760" spans="2:13" ht="15.75">
      <c r="B760" s="228"/>
      <c r="C760" s="391"/>
      <c r="D760" s="400"/>
      <c r="E760" s="406" t="s">
        <v>458</v>
      </c>
      <c r="F760" s="406" t="s">
        <v>820</v>
      </c>
      <c r="G760" s="237"/>
      <c r="H760" s="1351" t="s">
        <v>1237</v>
      </c>
      <c r="I760" s="1352"/>
      <c r="J760" s="1353"/>
      <c r="K760" s="237"/>
      <c r="L760" s="237"/>
      <c r="M760" s="7">
        <f>(IF($E890&lt;&gt;0,$M$2,IF($L890&lt;&gt;0,$M$2,"")))</f>
      </c>
    </row>
    <row r="761" spans="2:13" ht="18.75">
      <c r="B761" s="1773" t="str">
        <f>$B$9</f>
        <v>СУ Г. С. Раковски</v>
      </c>
      <c r="C761" s="1774"/>
      <c r="D761" s="1775"/>
      <c r="E761" s="115">
        <f>$E$9</f>
        <v>44927</v>
      </c>
      <c r="F761" s="226">
        <f>$F$9</f>
        <v>45230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875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</c>
    </row>
    <row r="766" spans="2:13" ht="19.5">
      <c r="B766" s="236"/>
      <c r="C766" s="237"/>
      <c r="D766" s="124" t="s">
        <v>876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</c>
    </row>
    <row r="768" spans="2:13" ht="18.75">
      <c r="B768" s="247"/>
      <c r="C768" s="248"/>
      <c r="D768" s="249" t="s">
        <v>699</v>
      </c>
      <c r="E768" s="1817" t="str">
        <f>CONCATENATE("Уточнен план ",$C$3)</f>
        <v>Уточнен план 2023</v>
      </c>
      <c r="F768" s="1818"/>
      <c r="G768" s="1818"/>
      <c r="H768" s="1819"/>
      <c r="I768" s="1826" t="str">
        <f>CONCATENATE("Отчет ",$C$3)</f>
        <v>Отчет 2023</v>
      </c>
      <c r="J768" s="1827"/>
      <c r="K768" s="1827"/>
      <c r="L768" s="1828"/>
      <c r="M768" s="7">
        <f>(IF($E890&lt;&gt;0,$M$2,IF($L890&lt;&gt;0,$M$2,"")))</f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1" t="str">
        <f>$L$20</f>
        <v>ОТЧЕТ                                    ОБЩО</v>
      </c>
      <c r="M769" s="7">
        <f>(IF($E890&lt;&gt;0,$M$2,IF($L890&lt;&gt;0,$M$2,"")))</f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</c>
    </row>
    <row r="771" spans="2:13" ht="15.75">
      <c r="B771" s="1440"/>
      <c r="C771" s="1649" t="str">
        <f>VLOOKUP(D771,OP_LIST2,2,FALSE)</f>
        <v>98321</v>
      </c>
      <c r="D771" s="1651" t="s">
        <v>2071</v>
      </c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</c>
    </row>
    <row r="772" spans="2:13" ht="15.75">
      <c r="B772" s="1650" t="s">
        <v>2047</v>
      </c>
      <c r="C772" s="1446">
        <f>VLOOKUP(D773,EBK_DEIN2,2,FALSE)</f>
        <v>3322</v>
      </c>
      <c r="D772" s="1652" t="str">
        <f>VLOOKUP(D771,OP_LIST3,3,FALSE)</f>
        <v>ПЕРИОД 2021-2027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</c>
    </row>
    <row r="773" spans="2:13" ht="15.75">
      <c r="B773" s="1439"/>
      <c r="C773" s="1571">
        <f>+C772</f>
        <v>3322</v>
      </c>
      <c r="D773" s="1441" t="s">
        <v>1945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</c>
    </row>
    <row r="775" spans="2:14" ht="15.75">
      <c r="B775" s="272">
        <v>100</v>
      </c>
      <c r="C775" s="1806" t="s">
        <v>730</v>
      </c>
      <c r="D775" s="180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>
        <v>0</v>
      </c>
      <c r="J776" s="153"/>
      <c r="K776" s="1407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02" t="s">
        <v>733</v>
      </c>
      <c r="D778" s="180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04" t="s">
        <v>189</v>
      </c>
      <c r="D784" s="180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>
        <v>0</v>
      </c>
      <c r="J785" s="153"/>
      <c r="K785" s="1407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894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856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>
        <v>0</v>
      </c>
      <c r="J788" s="159"/>
      <c r="K788" s="1409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>
        <v>0</v>
      </c>
      <c r="J789" s="159"/>
      <c r="K789" s="1409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858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00" t="s">
        <v>194</v>
      </c>
      <c r="D792" s="1801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02" t="s">
        <v>195</v>
      </c>
      <c r="D793" s="180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859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786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895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96" t="s">
        <v>266</v>
      </c>
      <c r="D811" s="179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896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897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898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96" t="s">
        <v>708</v>
      </c>
      <c r="D815" s="179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96" t="s">
        <v>214</v>
      </c>
      <c r="D821" s="179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96" t="s">
        <v>216</v>
      </c>
      <c r="D824" s="1797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8" t="s">
        <v>217</v>
      </c>
      <c r="D825" s="179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8" t="s">
        <v>218</v>
      </c>
      <c r="D826" s="179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8" t="s">
        <v>1646</v>
      </c>
      <c r="D827" s="179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96" t="s">
        <v>219</v>
      </c>
      <c r="D828" s="179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1938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1957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1988</v>
      </c>
      <c r="D837" s="1468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1643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2040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96" t="s">
        <v>228</v>
      </c>
      <c r="D843" s="1797"/>
      <c r="E843" s="310">
        <f t="shared" si="189"/>
        <v>0</v>
      </c>
      <c r="F843" s="1458">
        <v>0</v>
      </c>
      <c r="G843" s="1459">
        <v>0</v>
      </c>
      <c r="H843" s="1460">
        <v>0</v>
      </c>
      <c r="I843" s="1458">
        <v>0</v>
      </c>
      <c r="J843" s="1459">
        <v>0</v>
      </c>
      <c r="K843" s="1460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96" t="s">
        <v>229</v>
      </c>
      <c r="D844" s="1797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96" t="s">
        <v>230</v>
      </c>
      <c r="D845" s="1797"/>
      <c r="E845" s="310">
        <f t="shared" si="189"/>
        <v>0</v>
      </c>
      <c r="F845" s="1459">
        <v>0</v>
      </c>
      <c r="G845" s="1459">
        <v>0</v>
      </c>
      <c r="H845" s="1460">
        <v>0</v>
      </c>
      <c r="I845" s="1647">
        <v>0</v>
      </c>
      <c r="J845" s="1459">
        <v>0</v>
      </c>
      <c r="K845" s="1459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96" t="s">
        <v>231</v>
      </c>
      <c r="D846" s="179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96" t="s">
        <v>1647</v>
      </c>
      <c r="D853" s="179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96" t="s">
        <v>1644</v>
      </c>
      <c r="D857" s="1797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96" t="s">
        <v>1645</v>
      </c>
      <c r="D858" s="1797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8" t="s">
        <v>241</v>
      </c>
      <c r="D859" s="179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96" t="s">
        <v>267</v>
      </c>
      <c r="D860" s="179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94" t="s">
        <v>242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94" t="s">
        <v>243</v>
      </c>
      <c r="D864" s="179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94" t="s">
        <v>614</v>
      </c>
      <c r="D872" s="179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94" t="s">
        <v>672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96" t="s">
        <v>673</v>
      </c>
      <c r="D876" s="179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89" t="s">
        <v>899</v>
      </c>
      <c r="D881" s="1790"/>
      <c r="E881" s="310">
        <f>SUM(E882:E884)</f>
        <v>0</v>
      </c>
      <c r="F881" s="1458">
        <v>0</v>
      </c>
      <c r="G881" s="1458">
        <v>0</v>
      </c>
      <c r="H881" s="1458">
        <v>0</v>
      </c>
      <c r="I881" s="1458">
        <v>0</v>
      </c>
      <c r="J881" s="1458">
        <v>0</v>
      </c>
      <c r="K881" s="1458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59">
        <v>0</v>
      </c>
      <c r="G882" s="1459">
        <v>0</v>
      </c>
      <c r="H882" s="1460">
        <v>0</v>
      </c>
      <c r="I882" s="1647">
        <v>0</v>
      </c>
      <c r="J882" s="1459">
        <v>0</v>
      </c>
      <c r="K882" s="1459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59">
        <v>0</v>
      </c>
      <c r="G883" s="1459">
        <v>0</v>
      </c>
      <c r="H883" s="1460">
        <v>0</v>
      </c>
      <c r="I883" s="1647">
        <v>0</v>
      </c>
      <c r="J883" s="1459">
        <v>0</v>
      </c>
      <c r="K883" s="1459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59">
        <v>0</v>
      </c>
      <c r="G884" s="1459">
        <v>0</v>
      </c>
      <c r="H884" s="1460">
        <v>0</v>
      </c>
      <c r="I884" s="1647">
        <v>0</v>
      </c>
      <c r="J884" s="1459">
        <v>0</v>
      </c>
      <c r="K884" s="1459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1" t="s">
        <v>681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1" t="s">
        <v>681</v>
      </c>
      <c r="D886" s="1792"/>
      <c r="E886" s="382">
        <f>F886+G886+H886</f>
        <v>0</v>
      </c>
      <c r="F886" s="1418"/>
      <c r="G886" s="1419"/>
      <c r="H886" s="1420"/>
      <c r="I886" s="1448">
        <v>0</v>
      </c>
      <c r="J886" s="1449">
        <v>0</v>
      </c>
      <c r="K886" s="1450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1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6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2048</v>
      </c>
      <c r="C152" s="1487">
        <v>5541</v>
      </c>
    </row>
    <row r="153" spans="1:3" ht="15.75">
      <c r="A153" s="1487">
        <v>5545</v>
      </c>
      <c r="B153" s="1499" t="s">
        <v>2049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2050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2039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54" t="s">
        <v>629</v>
      </c>
      <c r="B283" s="1655"/>
      <c r="C283" s="1655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2052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2053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2054</v>
      </c>
      <c r="B306" s="1508"/>
      <c r="C306" s="1508"/>
    </row>
    <row r="307" spans="1:3" ht="14.25">
      <c r="A307" s="1507" t="s">
        <v>2055</v>
      </c>
      <c r="B307" s="1508" t="s">
        <v>2056</v>
      </c>
      <c r="C307" s="1508" t="s">
        <v>2054</v>
      </c>
    </row>
    <row r="308" spans="1:3" ht="14.25">
      <c r="A308" s="1507" t="s">
        <v>2057</v>
      </c>
      <c r="B308" s="1508" t="s">
        <v>2058</v>
      </c>
      <c r="C308" s="1508" t="s">
        <v>2054</v>
      </c>
    </row>
    <row r="309" spans="1:3" ht="14.25">
      <c r="A309" s="1507" t="s">
        <v>2059</v>
      </c>
      <c r="B309" s="1508" t="s">
        <v>2060</v>
      </c>
      <c r="C309" s="1508" t="s">
        <v>2054</v>
      </c>
    </row>
    <row r="310" spans="1:3" ht="14.25">
      <c r="A310" s="1507" t="s">
        <v>2061</v>
      </c>
      <c r="B310" s="1508" t="s">
        <v>2062</v>
      </c>
      <c r="C310" s="1508" t="s">
        <v>2054</v>
      </c>
    </row>
    <row r="311" spans="1:3" ht="14.25">
      <c r="A311" s="1507" t="s">
        <v>2063</v>
      </c>
      <c r="B311" s="1508" t="s">
        <v>2064</v>
      </c>
      <c r="C311" s="1508" t="s">
        <v>2054</v>
      </c>
    </row>
    <row r="312" spans="1:3" ht="14.25">
      <c r="A312" s="1507" t="s">
        <v>2065</v>
      </c>
      <c r="B312" s="1508" t="s">
        <v>2066</v>
      </c>
      <c r="C312" s="1508" t="s">
        <v>2054</v>
      </c>
    </row>
    <row r="313" spans="1:3" ht="14.25">
      <c r="A313" s="1507" t="s">
        <v>2067</v>
      </c>
      <c r="B313" s="1508" t="s">
        <v>2068</v>
      </c>
      <c r="C313" s="1508" t="s">
        <v>2054</v>
      </c>
    </row>
    <row r="314" spans="1:3" ht="14.25">
      <c r="A314" s="1507" t="s">
        <v>2069</v>
      </c>
      <c r="B314" s="1508" t="s">
        <v>2070</v>
      </c>
      <c r="C314" s="1508" t="s">
        <v>2054</v>
      </c>
    </row>
    <row r="315" spans="1:3" ht="14.25">
      <c r="A315" s="1507" t="s">
        <v>2071</v>
      </c>
      <c r="B315" s="1508" t="s">
        <v>2072</v>
      </c>
      <c r="C315" s="1508" t="s">
        <v>2054</v>
      </c>
    </row>
    <row r="316" spans="1:3" ht="14.25">
      <c r="A316" s="1507" t="s">
        <v>2073</v>
      </c>
      <c r="B316" s="1508" t="s">
        <v>2074</v>
      </c>
      <c r="C316" s="1508" t="s">
        <v>2054</v>
      </c>
    </row>
    <row r="317" spans="1:3" ht="14.25">
      <c r="A317" s="1507" t="s">
        <v>2075</v>
      </c>
      <c r="B317" s="1508" t="s">
        <v>2076</v>
      </c>
      <c r="C317" s="1508" t="s">
        <v>2054</v>
      </c>
    </row>
    <row r="318" spans="1:3" ht="14.25">
      <c r="A318" s="1507" t="s">
        <v>2077</v>
      </c>
      <c r="B318" s="1508" t="s">
        <v>2078</v>
      </c>
      <c r="C318" s="1508" t="s">
        <v>2054</v>
      </c>
    </row>
    <row r="319" spans="1:3" ht="14.25">
      <c r="A319" s="1507" t="s">
        <v>2079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">
      <c r="A600" s="1531" t="s">
        <v>1505</v>
      </c>
      <c r="B600" s="1553" t="s">
        <v>1826</v>
      </c>
      <c r="C600" s="1536" t="s">
        <v>179</v>
      </c>
      <c r="E600" s="1537"/>
    </row>
    <row r="601" spans="1:5" ht="18">
      <c r="A601" s="1531" t="s">
        <v>1506</v>
      </c>
      <c r="B601" s="1554" t="s">
        <v>1827</v>
      </c>
      <c r="C601" s="1536" t="s">
        <v>179</v>
      </c>
      <c r="E601" s="1537"/>
    </row>
    <row r="602" spans="1:5" ht="18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11" sqref="AG1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49">
        <f>VLOOKUP(K26,OP_LIST2,2,FALSE)</f>
        <v>0</v>
      </c>
      <c r="K26" s="1651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0" t="s">
        <v>2047</v>
      </c>
      <c r="J27" s="1446">
        <f>VLOOKUP(K28,EBK_DEIN2,2,FALSE)</f>
        <v>0</v>
      </c>
      <c r="K27" s="1652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2040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2023-12-11T12:04:25Z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