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19440" windowHeight="11700" tabRatio="956" firstSheet="1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45621" iterate="1"/>
</workbook>
</file>

<file path=xl/calcChain.xml><?xml version="1.0" encoding="utf-8"?>
<calcChain xmlns="http://schemas.openxmlformats.org/spreadsheetml/2006/main">
  <c r="T667" i="1" l="1"/>
  <c r="S667" i="1"/>
  <c r="T640" i="1"/>
  <c r="S640" i="1"/>
  <c r="AV640" i="1" s="1"/>
  <c r="AV293" i="1"/>
  <c r="AV290" i="1"/>
  <c r="AV289" i="1"/>
  <c r="AV286" i="1"/>
  <c r="AV667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 s="1"/>
  <c r="T761" i="26"/>
  <c r="S761" i="26"/>
  <c r="V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/>
  <c r="V151" i="1"/>
  <c r="W150" i="1"/>
  <c r="P62" i="35" s="1"/>
  <c r="V150" i="1"/>
  <c r="W149" i="1"/>
  <c r="V149" i="1"/>
  <c r="W148" i="1"/>
  <c r="V148" i="1"/>
  <c r="W147" i="1"/>
  <c r="V147" i="1"/>
  <c r="W146" i="1"/>
  <c r="AL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AL140" i="1" s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H85" i="4" s="1"/>
  <c r="V132" i="1"/>
  <c r="W131" i="1"/>
  <c r="V131" i="1"/>
  <c r="W130" i="1"/>
  <c r="AL130" i="1"/>
  <c r="V130" i="1"/>
  <c r="W129" i="1"/>
  <c r="V129" i="1"/>
  <c r="W128" i="1"/>
  <c r="H80" i="4" s="1"/>
  <c r="V128" i="1"/>
  <c r="W127" i="1"/>
  <c r="V127" i="1"/>
  <c r="W126" i="1"/>
  <c r="V126" i="1"/>
  <c r="W125" i="1"/>
  <c r="V125" i="1"/>
  <c r="W124" i="1"/>
  <c r="V124" i="1"/>
  <c r="W123" i="1"/>
  <c r="V123" i="1"/>
  <c r="W122" i="1"/>
  <c r="AL122" i="1" s="1"/>
  <c r="AR122" i="1" s="1"/>
  <c r="V122" i="1"/>
  <c r="W121" i="1"/>
  <c r="V121" i="1"/>
  <c r="W120" i="1"/>
  <c r="AL120" i="1" s="1"/>
  <c r="V120" i="1"/>
  <c r="W119" i="1"/>
  <c r="V119" i="1"/>
  <c r="W118" i="1"/>
  <c r="AL118" i="1" s="1"/>
  <c r="V118" i="1"/>
  <c r="W117" i="1"/>
  <c r="V117" i="1"/>
  <c r="W116" i="1"/>
  <c r="AL116" i="1" s="1"/>
  <c r="V116" i="1"/>
  <c r="W115" i="1"/>
  <c r="V115" i="1"/>
  <c r="W114" i="1"/>
  <c r="AL114" i="1" s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AL69" i="1" s="1"/>
  <c r="V69" i="1"/>
  <c r="W68" i="1"/>
  <c r="V68" i="1"/>
  <c r="W67" i="1"/>
  <c r="AL67" i="1" s="1"/>
  <c r="V67" i="1"/>
  <c r="W66" i="1"/>
  <c r="V66" i="1"/>
  <c r="W65" i="1"/>
  <c r="AL65" i="1" s="1"/>
  <c r="V65" i="1"/>
  <c r="W64" i="1"/>
  <c r="V64" i="1"/>
  <c r="W63" i="1"/>
  <c r="AL63" i="1" s="1"/>
  <c r="V63" i="1"/>
  <c r="W62" i="1"/>
  <c r="V62" i="1"/>
  <c r="W61" i="1"/>
  <c r="V61" i="1"/>
  <c r="W60" i="1"/>
  <c r="V60" i="1"/>
  <c r="W59" i="1"/>
  <c r="AL59" i="1"/>
  <c r="V59" i="1"/>
  <c r="W58" i="1"/>
  <c r="V58" i="1"/>
  <c r="W57" i="1"/>
  <c r="AL57" i="1"/>
  <c r="AR57" i="1" s="1"/>
  <c r="V57" i="1"/>
  <c r="W56" i="1"/>
  <c r="V56" i="1"/>
  <c r="W55" i="1"/>
  <c r="V55" i="1"/>
  <c r="W54" i="1"/>
  <c r="V54" i="1"/>
  <c r="W53" i="1"/>
  <c r="AL53" i="1" s="1"/>
  <c r="AR53" i="1" s="1"/>
  <c r="V53" i="1"/>
  <c r="W52" i="1"/>
  <c r="V52" i="1"/>
  <c r="W51" i="1"/>
  <c r="V51" i="1"/>
  <c r="W50" i="1"/>
  <c r="AL50" i="1"/>
  <c r="V50" i="1"/>
  <c r="W49" i="1"/>
  <c r="AL49" i="1" s="1"/>
  <c r="V49" i="1"/>
  <c r="W48" i="1"/>
  <c r="AL48" i="1" s="1"/>
  <c r="AR48" i="1" s="1"/>
  <c r="V48" i="1"/>
  <c r="W47" i="1"/>
  <c r="AL47" i="1" s="1"/>
  <c r="V47" i="1"/>
  <c r="W46" i="1"/>
  <c r="V46" i="1"/>
  <c r="W45" i="1"/>
  <c r="AL45" i="1" s="1"/>
  <c r="V45" i="1"/>
  <c r="W44" i="1"/>
  <c r="AL44" i="1" s="1"/>
  <c r="AR44" i="1" s="1"/>
  <c r="V44" i="1"/>
  <c r="W43" i="1"/>
  <c r="AL43" i="1"/>
  <c r="V43" i="1"/>
  <c r="W42" i="1"/>
  <c r="AL42" i="1" s="1"/>
  <c r="AR42" i="1" s="1"/>
  <c r="V42" i="1"/>
  <c r="W41" i="1"/>
  <c r="AL41" i="1"/>
  <c r="AR41" i="1" s="1"/>
  <c r="V41" i="1"/>
  <c r="W40" i="1"/>
  <c r="V40" i="1"/>
  <c r="W39" i="1"/>
  <c r="AL39" i="1" s="1"/>
  <c r="AR39" i="1" s="1"/>
  <c r="V39" i="1"/>
  <c r="W38" i="1"/>
  <c r="V38" i="1"/>
  <c r="W37" i="1"/>
  <c r="AL37" i="1" s="1"/>
  <c r="AR37" i="1" s="1"/>
  <c r="V37" i="1"/>
  <c r="W36" i="1"/>
  <c r="AL36" i="1" s="1"/>
  <c r="AR36" i="1" s="1"/>
  <c r="V36" i="1"/>
  <c r="W35" i="1"/>
  <c r="AL35" i="1"/>
  <c r="AR35" i="1" s="1"/>
  <c r="V35" i="1"/>
  <c r="W34" i="1"/>
  <c r="AL34" i="1"/>
  <c r="V34" i="1"/>
  <c r="W33" i="1"/>
  <c r="AL33" i="1" s="1"/>
  <c r="AR33" i="1" s="1"/>
  <c r="V33" i="1"/>
  <c r="W32" i="1"/>
  <c r="AL32" i="1" s="1"/>
  <c r="AR32" i="1" s="1"/>
  <c r="V32" i="1"/>
  <c r="W31" i="1"/>
  <c r="AL31" i="1" s="1"/>
  <c r="V31" i="1"/>
  <c r="W30" i="1"/>
  <c r="AL30" i="1" s="1"/>
  <c r="AR30" i="1" s="1"/>
  <c r="V30" i="1"/>
  <c r="W29" i="1"/>
  <c r="AL29" i="1"/>
  <c r="AR29" i="1" s="1"/>
  <c r="V29" i="1"/>
  <c r="W28" i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W901" i="1" s="1"/>
  <c r="V19" i="1"/>
  <c r="W18" i="1"/>
  <c r="V18" i="1"/>
  <c r="W17" i="1"/>
  <c r="AL17" i="1" s="1"/>
  <c r="AR17" i="1" s="1"/>
  <c r="V17" i="1"/>
  <c r="W16" i="1"/>
  <c r="V16" i="1"/>
  <c r="W15" i="1"/>
  <c r="AL15" i="1" s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D25" i="4" s="1"/>
  <c r="D25" i="8" s="1"/>
  <c r="S108" i="1"/>
  <c r="S107" i="1"/>
  <c r="S106" i="1"/>
  <c r="S105" i="1"/>
  <c r="D24" i="4" s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V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V409" i="20" s="1"/>
  <c r="T408" i="20"/>
  <c r="S408" i="20"/>
  <c r="V408" i="20"/>
  <c r="T407" i="20"/>
  <c r="S407" i="20"/>
  <c r="T406" i="20"/>
  <c r="S406" i="20"/>
  <c r="V406" i="20" s="1"/>
  <c r="T405" i="20"/>
  <c r="S405" i="20"/>
  <c r="V405" i="20" s="1"/>
  <c r="T404" i="20"/>
  <c r="S404" i="20"/>
  <c r="T403" i="20"/>
  <c r="V403" i="20"/>
  <c r="S403" i="20"/>
  <c r="T402" i="20"/>
  <c r="S402" i="20"/>
  <c r="V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V640" i="25"/>
  <c r="S640" i="25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T408" i="25"/>
  <c r="S408" i="25"/>
  <c r="V408" i="25" s="1"/>
  <c r="T407" i="25"/>
  <c r="S407" i="25"/>
  <c r="V407" i="25"/>
  <c r="T406" i="25"/>
  <c r="S406" i="25"/>
  <c r="T405" i="25"/>
  <c r="S405" i="25"/>
  <c r="V405" i="25"/>
  <c r="T404" i="25"/>
  <c r="S404" i="25"/>
  <c r="V404" i="25"/>
  <c r="T403" i="25"/>
  <c r="V403" i="25" s="1"/>
  <c r="S403" i="25"/>
  <c r="T402" i="25"/>
  <c r="S402" i="25"/>
  <c r="V402" i="25" s="1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Z315" i="1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V763" i="26" s="1"/>
  <c r="S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V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V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V408" i="26"/>
  <c r="T407" i="26"/>
  <c r="V407" i="26" s="1"/>
  <c r="S407" i="26"/>
  <c r="T406" i="26"/>
  <c r="S406" i="26"/>
  <c r="V406" i="26" s="1"/>
  <c r="T405" i="26"/>
  <c r="S405" i="26"/>
  <c r="V405" i="26" s="1"/>
  <c r="T404" i="26"/>
  <c r="S404" i="26"/>
  <c r="V404" i="26" s="1"/>
  <c r="T403" i="26"/>
  <c r="S403" i="26"/>
  <c r="V403" i="26"/>
  <c r="T402" i="26"/>
  <c r="S402" i="26"/>
  <c r="V402" i="26" s="1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AA242" i="1" s="1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AA226" i="1" s="1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T53" i="1"/>
  <c r="AV52" i="1"/>
  <c r="Z52" i="1"/>
  <c r="Y52" i="1"/>
  <c r="AN52" i="1"/>
  <c r="X52" i="1"/>
  <c r="AM52" i="1" s="1"/>
  <c r="AS52" i="1" s="1"/>
  <c r="AL52" i="1"/>
  <c r="AR52" i="1"/>
  <c r="T52" i="1"/>
  <c r="AV51" i="1"/>
  <c r="Z51" i="1"/>
  <c r="Y51" i="1"/>
  <c r="AN51" i="1" s="1"/>
  <c r="X51" i="1"/>
  <c r="AM51" i="1" s="1"/>
  <c r="T51" i="1"/>
  <c r="AV50" i="1"/>
  <c r="Z50" i="1"/>
  <c r="Y50" i="1"/>
  <c r="AN50" i="1" s="1"/>
  <c r="X50" i="1"/>
  <c r="AM50" i="1" s="1"/>
  <c r="AR50" i="1"/>
  <c r="T50" i="1"/>
  <c r="AV49" i="1"/>
  <c r="Z49" i="1"/>
  <c r="Y49" i="1"/>
  <c r="AN49" i="1" s="1"/>
  <c r="X49" i="1"/>
  <c r="AM49" i="1"/>
  <c r="AS49" i="1" s="1"/>
  <c r="T49" i="1"/>
  <c r="AV48" i="1"/>
  <c r="Z48" i="1"/>
  <c r="Y48" i="1"/>
  <c r="AN48" i="1" s="1"/>
  <c r="X48" i="1"/>
  <c r="AM48" i="1" s="1"/>
  <c r="T48" i="1"/>
  <c r="AV47" i="1"/>
  <c r="Z47" i="1"/>
  <c r="Y47" i="1"/>
  <c r="AN47" i="1" s="1"/>
  <c r="X47" i="1"/>
  <c r="AM47" i="1" s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AS45" i="1" s="1"/>
  <c r="T45" i="1"/>
  <c r="AV44" i="1"/>
  <c r="Z44" i="1"/>
  <c r="Y44" i="1"/>
  <c r="AN44" i="1"/>
  <c r="X44" i="1"/>
  <c r="AM44" i="1"/>
  <c r="T44" i="1"/>
  <c r="AV43" i="1"/>
  <c r="Z43" i="1"/>
  <c r="Y43" i="1"/>
  <c r="AN43" i="1" s="1"/>
  <c r="X43" i="1"/>
  <c r="AM43" i="1" s="1"/>
  <c r="T43" i="1"/>
  <c r="AV42" i="1"/>
  <c r="Z42" i="1"/>
  <c r="Y42" i="1"/>
  <c r="AN42" i="1"/>
  <c r="X42" i="1"/>
  <c r="AM42" i="1" s="1"/>
  <c r="T42" i="1"/>
  <c r="AV41" i="1"/>
  <c r="Z41" i="1"/>
  <c r="Y41" i="1"/>
  <c r="AN41" i="1" s="1"/>
  <c r="X41" i="1"/>
  <c r="AM41" i="1"/>
  <c r="T41" i="1"/>
  <c r="AV40" i="1"/>
  <c r="Z40" i="1"/>
  <c r="Y40" i="1"/>
  <c r="AN40" i="1" s="1"/>
  <c r="X40" i="1"/>
  <c r="AM40" i="1" s="1"/>
  <c r="AL40" i="1"/>
  <c r="T40" i="1"/>
  <c r="AV39" i="1"/>
  <c r="Z39" i="1"/>
  <c r="Y39" i="1"/>
  <c r="AN39" i="1"/>
  <c r="X39" i="1"/>
  <c r="AM39" i="1" s="1"/>
  <c r="T39" i="1"/>
  <c r="AV38" i="1"/>
  <c r="Z38" i="1"/>
  <c r="Y38" i="1"/>
  <c r="AN38" i="1" s="1"/>
  <c r="X38" i="1"/>
  <c r="AM38" i="1" s="1"/>
  <c r="AL38" i="1"/>
  <c r="AR38" i="1" s="1"/>
  <c r="T38" i="1"/>
  <c r="AV37" i="1"/>
  <c r="Z37" i="1"/>
  <c r="Y37" i="1"/>
  <c r="AN37" i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 s="1"/>
  <c r="X35" i="1"/>
  <c r="AM35" i="1" s="1"/>
  <c r="T35" i="1"/>
  <c r="AV34" i="1"/>
  <c r="Z34" i="1"/>
  <c r="Y34" i="1"/>
  <c r="AN34" i="1"/>
  <c r="X34" i="1"/>
  <c r="AM34" i="1"/>
  <c r="T34" i="1"/>
  <c r="AV33" i="1"/>
  <c r="Z33" i="1"/>
  <c r="Y33" i="1"/>
  <c r="AN33" i="1"/>
  <c r="X33" i="1"/>
  <c r="AM33" i="1" s="1"/>
  <c r="T33" i="1"/>
  <c r="AV32" i="1"/>
  <c r="Z32" i="1"/>
  <c r="Y32" i="1"/>
  <c r="AN32" i="1" s="1"/>
  <c r="X32" i="1"/>
  <c r="AM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/>
  <c r="X30" i="1"/>
  <c r="AM30" i="1" s="1"/>
  <c r="T30" i="1"/>
  <c r="AV29" i="1"/>
  <c r="Z29" i="1"/>
  <c r="Y29" i="1"/>
  <c r="AN29" i="1" s="1"/>
  <c r="X29" i="1"/>
  <c r="AM29" i="1"/>
  <c r="AS29" i="1" s="1"/>
  <c r="T29" i="1"/>
  <c r="AV28" i="1"/>
  <c r="Z28" i="1"/>
  <c r="Y28" i="1"/>
  <c r="AN28" i="1" s="1"/>
  <c r="X28" i="1"/>
  <c r="AM28" i="1"/>
  <c r="AL28" i="1"/>
  <c r="AR28" i="1" s="1"/>
  <c r="T28" i="1"/>
  <c r="AV27" i="1"/>
  <c r="Z27" i="1"/>
  <c r="Y27" i="1"/>
  <c r="AN27" i="1" s="1"/>
  <c r="X27" i="1"/>
  <c r="AM27" i="1" s="1"/>
  <c r="T27" i="1"/>
  <c r="AV26" i="1"/>
  <c r="AV179" i="1"/>
  <c r="AV93" i="1"/>
  <c r="AV92" i="1"/>
  <c r="AV91" i="1"/>
  <c r="AV90" i="1"/>
  <c r="AV16" i="1"/>
  <c r="M97" i="4"/>
  <c r="M116" i="29" s="1"/>
  <c r="H97" i="4"/>
  <c r="H116" i="30" s="1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Z342" i="1" s="1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Z289" i="1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/>
  <c r="E21" i="38"/>
  <c r="I21" i="38" s="1"/>
  <c r="E20" i="38"/>
  <c r="I20" i="38"/>
  <c r="E19" i="38"/>
  <c r="I19" i="38" s="1"/>
  <c r="E18" i="38"/>
  <c r="I18" i="38"/>
  <c r="E17" i="38"/>
  <c r="I17" i="38" s="1"/>
  <c r="E16" i="38"/>
  <c r="I16" i="38"/>
  <c r="E15" i="38"/>
  <c r="I15" i="38" s="1"/>
  <c r="E14" i="38"/>
  <c r="I14" i="38"/>
  <c r="E13" i="38"/>
  <c r="I13" i="38" s="1"/>
  <c r="E12" i="38"/>
  <c r="I12" i="38"/>
  <c r="E11" i="38"/>
  <c r="I11" i="38" s="1"/>
  <c r="E10" i="38"/>
  <c r="I10" i="38"/>
  <c r="E9" i="38"/>
  <c r="I9" i="38" s="1"/>
  <c r="E37" i="38"/>
  <c r="I37" i="38"/>
  <c r="E36" i="38"/>
  <c r="I36" i="38" s="1"/>
  <c r="E35" i="38"/>
  <c r="I35" i="38"/>
  <c r="E34" i="38"/>
  <c r="I34" i="38" s="1"/>
  <c r="E33" i="38"/>
  <c r="I33" i="38"/>
  <c r="E32" i="38"/>
  <c r="I32" i="38" s="1"/>
  <c r="E31" i="38"/>
  <c r="I31" i="38"/>
  <c r="E30" i="38"/>
  <c r="I30" i="38" s="1"/>
  <c r="E29" i="38"/>
  <c r="I29" i="38"/>
  <c r="E28" i="38"/>
  <c r="I28" i="38" s="1"/>
  <c r="E27" i="38"/>
  <c r="I27" i="38"/>
  <c r="E26" i="38"/>
  <c r="I26" i="38" s="1"/>
  <c r="E25" i="38"/>
  <c r="I25" i="38"/>
  <c r="E51" i="38"/>
  <c r="I51" i="38" s="1"/>
  <c r="E50" i="38"/>
  <c r="I50" i="38"/>
  <c r="E49" i="38"/>
  <c r="I49" i="38" s="1"/>
  <c r="E48" i="38"/>
  <c r="I48" i="38"/>
  <c r="E47" i="38"/>
  <c r="I47" i="38" s="1"/>
  <c r="E46" i="38"/>
  <c r="I46" i="38"/>
  <c r="E45" i="38"/>
  <c r="I45" i="38" s="1"/>
  <c r="E44" i="38"/>
  <c r="I44" i="38"/>
  <c r="E43" i="38"/>
  <c r="I43" i="38" s="1"/>
  <c r="E42" i="38"/>
  <c r="I42" i="38"/>
  <c r="E41" i="38"/>
  <c r="I41" i="38" s="1"/>
  <c r="E40" i="38"/>
  <c r="I40" i="38"/>
  <c r="E63" i="38"/>
  <c r="I63" i="38" s="1"/>
  <c r="E62" i="38"/>
  <c r="I62" i="38"/>
  <c r="E61" i="38"/>
  <c r="I61" i="38" s="1"/>
  <c r="E60" i="38"/>
  <c r="I60" i="38"/>
  <c r="E59" i="38"/>
  <c r="I59" i="38" s="1"/>
  <c r="E58" i="38"/>
  <c r="I58" i="38"/>
  <c r="E57" i="38"/>
  <c r="I57" i="38" s="1"/>
  <c r="E56" i="38"/>
  <c r="I56" i="38"/>
  <c r="E55" i="38"/>
  <c r="I55" i="38" s="1"/>
  <c r="E54" i="38"/>
  <c r="I54" i="38"/>
  <c r="E76" i="38"/>
  <c r="I76" i="38" s="1"/>
  <c r="E75" i="38"/>
  <c r="I75" i="38"/>
  <c r="E74" i="38"/>
  <c r="I74" i="38" s="1"/>
  <c r="E73" i="38"/>
  <c r="I73" i="38"/>
  <c r="E72" i="38"/>
  <c r="I72" i="38" s="1"/>
  <c r="E71" i="38"/>
  <c r="I71" i="38"/>
  <c r="E70" i="38"/>
  <c r="I70" i="38" s="1"/>
  <c r="E69" i="38"/>
  <c r="I69" i="38"/>
  <c r="E68" i="38"/>
  <c r="I68" i="38" s="1"/>
  <c r="E67" i="38"/>
  <c r="I67" i="38"/>
  <c r="E66" i="38"/>
  <c r="I66" i="38" s="1"/>
  <c r="E89" i="38"/>
  <c r="I89" i="38"/>
  <c r="E88" i="38"/>
  <c r="I88" i="38" s="1"/>
  <c r="E87" i="38"/>
  <c r="I87" i="38"/>
  <c r="E86" i="38"/>
  <c r="I86" i="38" s="1"/>
  <c r="E85" i="38"/>
  <c r="I85" i="38"/>
  <c r="E84" i="38"/>
  <c r="I84" i="38" s="1"/>
  <c r="E83" i="38"/>
  <c r="I83" i="38"/>
  <c r="E82" i="38"/>
  <c r="I82" i="38" s="1"/>
  <c r="E81" i="38"/>
  <c r="I81" i="38"/>
  <c r="E80" i="38"/>
  <c r="I80" i="38" s="1"/>
  <c r="E79" i="38"/>
  <c r="I79" i="38"/>
  <c r="E95" i="38"/>
  <c r="I95" i="38" s="1"/>
  <c r="E94" i="38"/>
  <c r="I94" i="38"/>
  <c r="E93" i="38"/>
  <c r="I93" i="38" s="1"/>
  <c r="E92" i="38"/>
  <c r="I92" i="38"/>
  <c r="E105" i="38"/>
  <c r="I105" i="38" s="1"/>
  <c r="E104" i="38"/>
  <c r="I104" i="38"/>
  <c r="E103" i="38"/>
  <c r="I103" i="38" s="1"/>
  <c r="E102" i="38"/>
  <c r="I102" i="38"/>
  <c r="E101" i="38"/>
  <c r="I101" i="38" s="1"/>
  <c r="E100" i="38"/>
  <c r="I100" i="38"/>
  <c r="E99" i="38"/>
  <c r="I99" i="38" s="1"/>
  <c r="E98" i="38"/>
  <c r="I98" i="38"/>
  <c r="E114" i="38"/>
  <c r="I114" i="38" s="1"/>
  <c r="E113" i="38"/>
  <c r="I113" i="38"/>
  <c r="E112" i="38"/>
  <c r="I112" i="38" s="1"/>
  <c r="E111" i="38"/>
  <c r="I111" i="38"/>
  <c r="E110" i="38"/>
  <c r="I110" i="38" s="1"/>
  <c r="E109" i="38"/>
  <c r="I109" i="38"/>
  <c r="E108" i="38"/>
  <c r="I108" i="38" s="1"/>
  <c r="E125" i="38"/>
  <c r="I125" i="38"/>
  <c r="E124" i="38"/>
  <c r="I124" i="38" s="1"/>
  <c r="E123" i="38"/>
  <c r="I123" i="38"/>
  <c r="E122" i="38"/>
  <c r="I122" i="38" s="1"/>
  <c r="E121" i="38"/>
  <c r="I121" i="38"/>
  <c r="E120" i="38"/>
  <c r="I120" i="38" s="1"/>
  <c r="E119" i="38"/>
  <c r="I119" i="38"/>
  <c r="E118" i="38"/>
  <c r="I118" i="38" s="1"/>
  <c r="E117" i="38"/>
  <c r="I117" i="38"/>
  <c r="E135" i="38"/>
  <c r="I135" i="38" s="1"/>
  <c r="E134" i="38"/>
  <c r="I134" i="38"/>
  <c r="E133" i="38"/>
  <c r="I133" i="38" s="1"/>
  <c r="E132" i="38"/>
  <c r="I132" i="38"/>
  <c r="E131" i="38"/>
  <c r="I131" i="38" s="1"/>
  <c r="E130" i="38"/>
  <c r="I130" i="38"/>
  <c r="E129" i="38"/>
  <c r="I129" i="38" s="1"/>
  <c r="E128" i="38"/>
  <c r="I128" i="38"/>
  <c r="E148" i="38"/>
  <c r="I148" i="38" s="1"/>
  <c r="E147" i="38"/>
  <c r="I147" i="38"/>
  <c r="E146" i="38"/>
  <c r="I146" i="38" s="1"/>
  <c r="E145" i="38"/>
  <c r="I145" i="38"/>
  <c r="E144" i="38"/>
  <c r="I144" i="38" s="1"/>
  <c r="E143" i="38"/>
  <c r="I143" i="38"/>
  <c r="E142" i="38"/>
  <c r="I142" i="38" s="1"/>
  <c r="E141" i="38"/>
  <c r="I141" i="38"/>
  <c r="E140" i="38"/>
  <c r="I140" i="38" s="1"/>
  <c r="E139" i="38"/>
  <c r="I139" i="38"/>
  <c r="E138" i="38"/>
  <c r="I138" i="38" s="1"/>
  <c r="E162" i="38"/>
  <c r="I162" i="38"/>
  <c r="E161" i="38"/>
  <c r="I161" i="38" s="1"/>
  <c r="E160" i="38"/>
  <c r="I160" i="38"/>
  <c r="E159" i="38"/>
  <c r="I159" i="38" s="1"/>
  <c r="E158" i="38"/>
  <c r="I158" i="38"/>
  <c r="E157" i="38"/>
  <c r="I157" i="38" s="1"/>
  <c r="E156" i="38"/>
  <c r="I156" i="38"/>
  <c r="E155" i="38"/>
  <c r="I155" i="38" s="1"/>
  <c r="E154" i="38"/>
  <c r="I154" i="38"/>
  <c r="E153" i="38"/>
  <c r="I153" i="38" s="1"/>
  <c r="E152" i="38"/>
  <c r="I152" i="38"/>
  <c r="E151" i="38"/>
  <c r="I151" i="38" s="1"/>
  <c r="E170" i="38"/>
  <c r="I170" i="38"/>
  <c r="E169" i="38"/>
  <c r="I169" i="38" s="1"/>
  <c r="E168" i="38"/>
  <c r="I168" i="38"/>
  <c r="E167" i="38"/>
  <c r="I167" i="38" s="1"/>
  <c r="E166" i="38"/>
  <c r="I166" i="38"/>
  <c r="E165" i="38"/>
  <c r="I165" i="38" s="1"/>
  <c r="E183" i="38"/>
  <c r="I183" i="38"/>
  <c r="E182" i="38"/>
  <c r="I182" i="38" s="1"/>
  <c r="E181" i="38"/>
  <c r="I181" i="38"/>
  <c r="E180" i="38"/>
  <c r="I180" i="38" s="1"/>
  <c r="E179" i="38"/>
  <c r="I179" i="38"/>
  <c r="E178" i="38"/>
  <c r="I178" i="38" s="1"/>
  <c r="E177" i="38"/>
  <c r="I177" i="38"/>
  <c r="E176" i="38"/>
  <c r="I176" i="38" s="1"/>
  <c r="E175" i="38"/>
  <c r="I175" i="38"/>
  <c r="E174" i="38"/>
  <c r="I174" i="38" s="1"/>
  <c r="E173" i="38"/>
  <c r="I173" i="38"/>
  <c r="E203" i="38"/>
  <c r="I203" i="38" s="1"/>
  <c r="E202" i="38"/>
  <c r="I202" i="38"/>
  <c r="E201" i="38"/>
  <c r="I201" i="38" s="1"/>
  <c r="E200" i="38"/>
  <c r="I200" i="38"/>
  <c r="E199" i="38"/>
  <c r="I199" i="38" s="1"/>
  <c r="E198" i="38"/>
  <c r="I198" i="38"/>
  <c r="E197" i="38"/>
  <c r="I197" i="38" s="1"/>
  <c r="E196" i="38"/>
  <c r="I196" i="38"/>
  <c r="E195" i="38"/>
  <c r="I195" i="38" s="1"/>
  <c r="E194" i="38"/>
  <c r="I194" i="38"/>
  <c r="E193" i="38"/>
  <c r="I193" i="38" s="1"/>
  <c r="E192" i="38"/>
  <c r="I192" i="38"/>
  <c r="E191" i="38"/>
  <c r="I191" i="38" s="1"/>
  <c r="E190" i="38"/>
  <c r="I190" i="38"/>
  <c r="E189" i="38"/>
  <c r="I189" i="38" s="1"/>
  <c r="E188" i="38"/>
  <c r="I188" i="38"/>
  <c r="E187" i="38"/>
  <c r="I187" i="38" s="1"/>
  <c r="E186" i="38"/>
  <c r="I186" i="38"/>
  <c r="E212" i="38"/>
  <c r="I212" i="38" s="1"/>
  <c r="E211" i="38"/>
  <c r="I211" i="38"/>
  <c r="E210" i="38"/>
  <c r="I210" i="38" s="1"/>
  <c r="E209" i="38"/>
  <c r="I209" i="38"/>
  <c r="E208" i="38"/>
  <c r="I208" i="38" s="1"/>
  <c r="E207" i="38"/>
  <c r="I207" i="38"/>
  <c r="E206" i="38"/>
  <c r="I206" i="38" s="1"/>
  <c r="E222" i="38"/>
  <c r="I222" i="38"/>
  <c r="E221" i="38"/>
  <c r="I221" i="38" s="1"/>
  <c r="E220" i="38"/>
  <c r="I220" i="38"/>
  <c r="E219" i="38"/>
  <c r="I219" i="38" s="1"/>
  <c r="E218" i="38"/>
  <c r="I218" i="38"/>
  <c r="E217" i="38"/>
  <c r="I217" i="38" s="1"/>
  <c r="E216" i="38"/>
  <c r="I216" i="38"/>
  <c r="E215" i="38"/>
  <c r="I215" i="38" s="1"/>
  <c r="E231" i="38"/>
  <c r="I231" i="38"/>
  <c r="E230" i="38"/>
  <c r="I230" i="38" s="1"/>
  <c r="E229" i="38"/>
  <c r="I229" i="38"/>
  <c r="E228" i="38"/>
  <c r="I228" i="38" s="1"/>
  <c r="E227" i="38"/>
  <c r="I227" i="38"/>
  <c r="E226" i="38"/>
  <c r="I226" i="38" s="1"/>
  <c r="E225" i="38"/>
  <c r="I225" i="38"/>
  <c r="E237" i="38"/>
  <c r="I237" i="38" s="1"/>
  <c r="E236" i="38"/>
  <c r="I236" i="38"/>
  <c r="E235" i="38"/>
  <c r="I235" i="38" s="1"/>
  <c r="E234" i="38"/>
  <c r="I234" i="38"/>
  <c r="E249" i="38"/>
  <c r="I249" i="38" s="1"/>
  <c r="E248" i="38"/>
  <c r="I248" i="38"/>
  <c r="E247" i="38"/>
  <c r="I247" i="38" s="1"/>
  <c r="E246" i="38"/>
  <c r="I246" i="38"/>
  <c r="E245" i="38"/>
  <c r="I245" i="38" s="1"/>
  <c r="E244" i="38"/>
  <c r="I244" i="38"/>
  <c r="E243" i="38"/>
  <c r="I243" i="38" s="1"/>
  <c r="E242" i="38"/>
  <c r="I242" i="38"/>
  <c r="E241" i="38"/>
  <c r="I241" i="38" s="1"/>
  <c r="E240" i="38"/>
  <c r="I240" i="38"/>
  <c r="E276" i="38"/>
  <c r="I276" i="38" s="1"/>
  <c r="E300" i="38"/>
  <c r="I300" i="38"/>
  <c r="E299" i="38"/>
  <c r="I299" i="38" s="1"/>
  <c r="E298" i="38"/>
  <c r="I298" i="38"/>
  <c r="E297" i="38"/>
  <c r="I297" i="38" s="1"/>
  <c r="E296" i="38"/>
  <c r="I296" i="38"/>
  <c r="E295" i="38"/>
  <c r="I295" i="38" s="1"/>
  <c r="E294" i="38"/>
  <c r="I294" i="38"/>
  <c r="E293" i="38"/>
  <c r="I293" i="38" s="1"/>
  <c r="E292" i="38"/>
  <c r="I292" i="38"/>
  <c r="E291" i="38"/>
  <c r="I291" i="38" s="1"/>
  <c r="E290" i="38"/>
  <c r="I290" i="38"/>
  <c r="E289" i="38"/>
  <c r="I289" i="38" s="1"/>
  <c r="E288" i="38"/>
  <c r="I288" i="38"/>
  <c r="E287" i="38"/>
  <c r="I287" i="38" s="1"/>
  <c r="E286" i="38"/>
  <c r="I286" i="38"/>
  <c r="E285" i="38"/>
  <c r="I285" i="38" s="1"/>
  <c r="E284" i="38"/>
  <c r="I284" i="38"/>
  <c r="E283" i="38"/>
  <c r="I283" i="38" s="1"/>
  <c r="E282" i="38"/>
  <c r="I282" i="38"/>
  <c r="E281" i="38"/>
  <c r="I281" i="38" s="1"/>
  <c r="E280" i="38"/>
  <c r="I280" i="38"/>
  <c r="E279" i="38"/>
  <c r="I279" i="38" s="1"/>
  <c r="E306" i="38"/>
  <c r="I306" i="38"/>
  <c r="E305" i="38"/>
  <c r="I305" i="38" s="1"/>
  <c r="E304" i="38"/>
  <c r="I304" i="38"/>
  <c r="E303" i="38"/>
  <c r="I303" i="38" s="1"/>
  <c r="E313" i="38"/>
  <c r="I313" i="38"/>
  <c r="E312" i="38"/>
  <c r="I312" i="38" s="1"/>
  <c r="E311" i="38"/>
  <c r="I311" i="38"/>
  <c r="E310" i="38"/>
  <c r="I310" i="38" s="1"/>
  <c r="E309" i="38"/>
  <c r="I309" i="38"/>
  <c r="E308" i="38"/>
  <c r="I308" i="38" s="1"/>
  <c r="E307" i="38"/>
  <c r="I307" i="38"/>
  <c r="E320" i="38"/>
  <c r="I320" i="38" s="1"/>
  <c r="E319" i="38"/>
  <c r="I319" i="38"/>
  <c r="E318" i="38"/>
  <c r="I318" i="38" s="1"/>
  <c r="E317" i="38"/>
  <c r="I317" i="38"/>
  <c r="E316" i="38"/>
  <c r="I316" i="38" s="1"/>
  <c r="E333" i="38"/>
  <c r="I333" i="38"/>
  <c r="E332" i="38"/>
  <c r="I332" i="38" s="1"/>
  <c r="E331" i="38"/>
  <c r="I331" i="38"/>
  <c r="E330" i="38"/>
  <c r="I330" i="38" s="1"/>
  <c r="E329" i="38"/>
  <c r="I329" i="38"/>
  <c r="E328" i="38"/>
  <c r="I328" i="38" s="1"/>
  <c r="E327" i="38"/>
  <c r="I327" i="38"/>
  <c r="E326" i="38"/>
  <c r="I326" i="38" s="1"/>
  <c r="E325" i="38"/>
  <c r="I325" i="38"/>
  <c r="E324" i="38"/>
  <c r="I324" i="38" s="1"/>
  <c r="E323" i="38"/>
  <c r="I323" i="38"/>
  <c r="E345" i="38"/>
  <c r="I345" i="38" s="1"/>
  <c r="E344" i="38"/>
  <c r="I344" i="38"/>
  <c r="E343" i="38"/>
  <c r="I343" i="38" s="1"/>
  <c r="E342" i="38"/>
  <c r="I342" i="38"/>
  <c r="E341" i="38"/>
  <c r="I341" i="38" s="1"/>
  <c r="E340" i="38"/>
  <c r="I340" i="38"/>
  <c r="E339" i="38"/>
  <c r="I339" i="38" s="1"/>
  <c r="E338" i="38"/>
  <c r="I338" i="38"/>
  <c r="E337" i="38"/>
  <c r="I337" i="38" s="1"/>
  <c r="E336" i="38"/>
  <c r="I336" i="38"/>
  <c r="E352" i="38"/>
  <c r="I352" i="38" s="1"/>
  <c r="E351" i="38"/>
  <c r="I351" i="38"/>
  <c r="E350" i="38"/>
  <c r="I350" i="38" s="1"/>
  <c r="E349" i="38"/>
  <c r="I349" i="38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C122" i="39"/>
  <c r="C123" i="39" s="1"/>
  <c r="C124" i="39" s="1"/>
  <c r="C125" i="39" s="1"/>
  <c r="C117" i="39"/>
  <c r="C118" i="39"/>
  <c r="C119" i="39" s="1"/>
  <c r="C120" i="39" s="1"/>
  <c r="C114" i="39"/>
  <c r="C115" i="39"/>
  <c r="C112" i="39"/>
  <c r="C110" i="39"/>
  <c r="C104" i="39"/>
  <c r="C102" i="39"/>
  <c r="C97" i="39"/>
  <c r="C98" i="39"/>
  <c r="C87" i="39"/>
  <c r="C88" i="39"/>
  <c r="C89" i="39" s="1"/>
  <c r="C90" i="39"/>
  <c r="C91" i="39" s="1"/>
  <c r="C92" i="39" s="1"/>
  <c r="C93" i="39" s="1"/>
  <c r="C94" i="39" s="1"/>
  <c r="C83" i="39"/>
  <c r="C84" i="39" s="1"/>
  <c r="C85" i="39" s="1"/>
  <c r="C78" i="39"/>
  <c r="C79" i="39"/>
  <c r="C69" i="39"/>
  <c r="C70" i="39" s="1"/>
  <c r="C71" i="39" s="1"/>
  <c r="C72" i="39" s="1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/>
  <c r="D53" i="39"/>
  <c r="C42" i="39"/>
  <c r="C43" i="39"/>
  <c r="C44" i="39"/>
  <c r="C45" i="39" s="1"/>
  <c r="C46" i="39" s="1"/>
  <c r="C47" i="39" s="1"/>
  <c r="C48" i="39" s="1"/>
  <c r="C49" i="39" s="1"/>
  <c r="E5" i="39"/>
  <c r="D5" i="39"/>
  <c r="M116" i="30"/>
  <c r="D115" i="29"/>
  <c r="D115" i="30" s="1"/>
  <c r="M97" i="8"/>
  <c r="AH116" i="1"/>
  <c r="N2" i="1"/>
  <c r="N4" i="1"/>
  <c r="K74" i="29"/>
  <c r="K74" i="30" s="1"/>
  <c r="K64" i="29"/>
  <c r="K64" i="30" s="1"/>
  <c r="H74" i="29"/>
  <c r="H74" i="30" s="1"/>
  <c r="H64" i="29"/>
  <c r="H64" i="30" s="1"/>
  <c r="E74" i="29"/>
  <c r="E74" i="30"/>
  <c r="E64" i="29"/>
  <c r="E64" i="30"/>
  <c r="N64" i="30" s="1"/>
  <c r="K61" i="29"/>
  <c r="K61" i="30"/>
  <c r="H61" i="29"/>
  <c r="H61" i="30"/>
  <c r="E61" i="29"/>
  <c r="E61" i="30"/>
  <c r="K51" i="29"/>
  <c r="H51" i="29"/>
  <c r="N51" i="29" s="1"/>
  <c r="E51" i="29"/>
  <c r="Q36" i="8"/>
  <c r="Q62" i="8"/>
  <c r="Q35" i="8"/>
  <c r="Q74" i="8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/>
  <c r="H19" i="29"/>
  <c r="H29" i="29"/>
  <c r="H29" i="30" s="1"/>
  <c r="E29" i="29"/>
  <c r="E29" i="30" s="1"/>
  <c r="E19" i="29"/>
  <c r="K21" i="29"/>
  <c r="H21" i="29"/>
  <c r="N21" i="29" s="1"/>
  <c r="E21" i="29"/>
  <c r="K75" i="29"/>
  <c r="K75" i="30"/>
  <c r="H75" i="29"/>
  <c r="H75" i="30"/>
  <c r="E75" i="29"/>
  <c r="K30" i="29"/>
  <c r="K30" i="30" s="1"/>
  <c r="H30" i="29"/>
  <c r="E30" i="29"/>
  <c r="E30" i="30" s="1"/>
  <c r="J66" i="7"/>
  <c r="J67" i="7" s="1"/>
  <c r="J90" i="7" s="1"/>
  <c r="D66" i="7"/>
  <c r="D67" i="7" s="1"/>
  <c r="B59" i="7"/>
  <c r="B60" i="7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/>
  <c r="B107" i="30"/>
  <c r="B98" i="30"/>
  <c r="B99" i="30" s="1"/>
  <c r="B100" i="30" s="1"/>
  <c r="B101" i="30" s="1"/>
  <c r="B93" i="30"/>
  <c r="B94" i="30" s="1"/>
  <c r="B89" i="30"/>
  <c r="B84" i="30"/>
  <c r="B69" i="30"/>
  <c r="B65" i="30"/>
  <c r="B56" i="30"/>
  <c r="B57" i="30" s="1"/>
  <c r="B44" i="30"/>
  <c r="B45" i="30" s="1"/>
  <c r="B46" i="30"/>
  <c r="B47" i="30" s="1"/>
  <c r="B48" i="30" s="1"/>
  <c r="B35" i="30"/>
  <c r="B36" i="30"/>
  <c r="B37" i="30" s="1"/>
  <c r="B25" i="30"/>
  <c r="B14" i="30"/>
  <c r="B15" i="30"/>
  <c r="B16" i="30" s="1"/>
  <c r="B17" i="30" s="1"/>
  <c r="B105" i="29"/>
  <c r="B106" i="29"/>
  <c r="B107" i="29" s="1"/>
  <c r="B108" i="29" s="1"/>
  <c r="B98" i="29"/>
  <c r="B99" i="29"/>
  <c r="B100" i="29" s="1"/>
  <c r="B101" i="29" s="1"/>
  <c r="B93" i="29"/>
  <c r="B94" i="29"/>
  <c r="B89" i="29"/>
  <c r="B84" i="29"/>
  <c r="B69" i="29"/>
  <c r="B65" i="29"/>
  <c r="B56" i="29"/>
  <c r="B57" i="29" s="1"/>
  <c r="B44" i="29"/>
  <c r="B45" i="29"/>
  <c r="B46" i="29" s="1"/>
  <c r="B47" i="29" s="1"/>
  <c r="B48" i="29" s="1"/>
  <c r="B49" i="29" s="1"/>
  <c r="B50" i="29" s="1"/>
  <c r="B51" i="29" s="1"/>
  <c r="B35" i="29"/>
  <c r="B36" i="29"/>
  <c r="B37" i="29"/>
  <c r="B25" i="29"/>
  <c r="B26" i="29" s="1"/>
  <c r="B14" i="29"/>
  <c r="B15" i="29"/>
  <c r="B16" i="29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/>
  <c r="K63" i="4"/>
  <c r="K63" i="8" s="1"/>
  <c r="K64" i="4"/>
  <c r="K64" i="8"/>
  <c r="H63" i="4"/>
  <c r="H63" i="8" s="1"/>
  <c r="H64" i="4"/>
  <c r="H64" i="8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/>
  <c r="Y880" i="1"/>
  <c r="X880" i="1"/>
  <c r="Y879" i="1"/>
  <c r="X879" i="1"/>
  <c r="AM879" i="1" s="1"/>
  <c r="Y878" i="1"/>
  <c r="X878" i="1"/>
  <c r="AR878" i="1"/>
  <c r="Y877" i="1"/>
  <c r="X877" i="1"/>
  <c r="AM877" i="1" s="1"/>
  <c r="Y876" i="1"/>
  <c r="X876" i="1"/>
  <c r="AR876" i="1"/>
  <c r="Z875" i="1"/>
  <c r="Y875" i="1"/>
  <c r="X875" i="1"/>
  <c r="AM875" i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R860" i="1" s="1"/>
  <c r="AA859" i="1"/>
  <c r="Y859" i="1"/>
  <c r="X859" i="1"/>
  <c r="AM859" i="1" s="1"/>
  <c r="AA858" i="1"/>
  <c r="Y858" i="1"/>
  <c r="X858" i="1"/>
  <c r="AK858" i="1"/>
  <c r="Y857" i="1"/>
  <c r="X857" i="1"/>
  <c r="AM857" i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AR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/>
  <c r="Z844" i="1"/>
  <c r="Y844" i="1"/>
  <c r="AN844" i="1" s="1"/>
  <c r="X844" i="1"/>
  <c r="Z843" i="1"/>
  <c r="Y843" i="1"/>
  <c r="X843" i="1"/>
  <c r="AM843" i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R840" i="1"/>
  <c r="AA839" i="1"/>
  <c r="Y839" i="1"/>
  <c r="X839" i="1"/>
  <c r="AM839" i="1"/>
  <c r="AA838" i="1"/>
  <c r="Y838" i="1"/>
  <c r="X838" i="1"/>
  <c r="AK838" i="1"/>
  <c r="AA837" i="1"/>
  <c r="Y837" i="1"/>
  <c r="X837" i="1"/>
  <c r="AM837" i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R834" i="1"/>
  <c r="AA833" i="1"/>
  <c r="Y833" i="1"/>
  <c r="X833" i="1"/>
  <c r="AM833" i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AN815" i="1" s="1"/>
  <c r="X815" i="1"/>
  <c r="Y814" i="1"/>
  <c r="X814" i="1"/>
  <c r="Y813" i="1"/>
  <c r="X813" i="1"/>
  <c r="Y812" i="1"/>
  <c r="X812" i="1"/>
  <c r="Y811" i="1"/>
  <c r="X811" i="1"/>
  <c r="Y810" i="1"/>
  <c r="X810" i="1"/>
  <c r="Y809" i="1"/>
  <c r="AN809" i="1" s="1"/>
  <c r="X809" i="1"/>
  <c r="AR809" i="1"/>
  <c r="Y808" i="1"/>
  <c r="X808" i="1"/>
  <c r="Y807" i="1"/>
  <c r="AN807" i="1" s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AN801" i="1" s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AN779" i="1" s="1"/>
  <c r="X779" i="1"/>
  <c r="Y778" i="1"/>
  <c r="X778" i="1"/>
  <c r="Y777" i="1"/>
  <c r="X777" i="1"/>
  <c r="Y776" i="1"/>
  <c r="X776" i="1"/>
  <c r="Y775" i="1"/>
  <c r="X775" i="1"/>
  <c r="Y774" i="1"/>
  <c r="X774" i="1"/>
  <c r="Y773" i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X761" i="1"/>
  <c r="Y760" i="1"/>
  <c r="X760" i="1"/>
  <c r="Y759" i="1"/>
  <c r="X759" i="1"/>
  <c r="Y758" i="1"/>
  <c r="X758" i="1"/>
  <c r="Y757" i="1"/>
  <c r="X757" i="1"/>
  <c r="AR757" i="1"/>
  <c r="Y756" i="1"/>
  <c r="X756" i="1"/>
  <c r="Y755" i="1"/>
  <c r="AN755" i="1" s="1"/>
  <c r="X755" i="1"/>
  <c r="AR755" i="1"/>
  <c r="Y754" i="1"/>
  <c r="X754" i="1"/>
  <c r="Y753" i="1"/>
  <c r="X753" i="1"/>
  <c r="AR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AN731" i="1" s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X723" i="1"/>
  <c r="AR723" i="1"/>
  <c r="Y722" i="1"/>
  <c r="X722" i="1"/>
  <c r="Y721" i="1"/>
  <c r="X721" i="1"/>
  <c r="Y720" i="1"/>
  <c r="X720" i="1"/>
  <c r="Y719" i="1"/>
  <c r="AN719" i="1"/>
  <c r="X719" i="1"/>
  <c r="Y718" i="1"/>
  <c r="X718" i="1"/>
  <c r="Y717" i="1"/>
  <c r="AN717" i="1" s="1"/>
  <c r="X717" i="1"/>
  <c r="Y716" i="1"/>
  <c r="X716" i="1"/>
  <c r="Y715" i="1"/>
  <c r="AN715" i="1" s="1"/>
  <c r="X715" i="1"/>
  <c r="Y714" i="1"/>
  <c r="X714" i="1"/>
  <c r="Y713" i="1"/>
  <c r="AN713" i="1" s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AR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AR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AR673" i="1"/>
  <c r="Y672" i="1"/>
  <c r="X672" i="1"/>
  <c r="Y671" i="1"/>
  <c r="X671" i="1"/>
  <c r="AR671" i="1"/>
  <c r="Y670" i="1"/>
  <c r="X670" i="1"/>
  <c r="Y669" i="1"/>
  <c r="X669" i="1"/>
  <c r="AR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 s="1"/>
  <c r="X636" i="1"/>
  <c r="Y635" i="1"/>
  <c r="X635" i="1"/>
  <c r="Y634" i="1"/>
  <c r="X634" i="1"/>
  <c r="Y633" i="1"/>
  <c r="AN633" i="1"/>
  <c r="X633" i="1"/>
  <c r="Y632" i="1"/>
  <c r="X632" i="1"/>
  <c r="Y631" i="1"/>
  <c r="X631" i="1"/>
  <c r="Y630" i="1"/>
  <c r="AN630" i="1" s="1"/>
  <c r="X630" i="1"/>
  <c r="Y629" i="1"/>
  <c r="X629" i="1"/>
  <c r="Y628" i="1"/>
  <c r="AN628" i="1"/>
  <c r="X628" i="1"/>
  <c r="Y627" i="1"/>
  <c r="X627" i="1"/>
  <c r="AR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AR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R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/>
  <c r="AR556" i="1"/>
  <c r="Y555" i="1"/>
  <c r="X555" i="1"/>
  <c r="AR555" i="1"/>
  <c r="Y554" i="1"/>
  <c r="X554" i="1"/>
  <c r="AR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/>
  <c r="Y511" i="1"/>
  <c r="X511" i="1"/>
  <c r="AR511" i="1"/>
  <c r="Y510" i="1"/>
  <c r="X510" i="1"/>
  <c r="AM510" i="1"/>
  <c r="AR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8" i="1"/>
  <c r="AR403" i="1"/>
  <c r="Y401" i="1"/>
  <c r="X401" i="1"/>
  <c r="AR401" i="1"/>
  <c r="Y400" i="1"/>
  <c r="X400" i="1"/>
  <c r="Y399" i="1"/>
  <c r="AN399" i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/>
  <c r="Y380" i="1"/>
  <c r="X380" i="1"/>
  <c r="AK380" i="1"/>
  <c r="AA379" i="1"/>
  <c r="Y379" i="1"/>
  <c r="X379" i="1"/>
  <c r="AK379" i="1"/>
  <c r="AR379" i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K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K342" i="1"/>
  <c r="AA341" i="1"/>
  <c r="Y341" i="1"/>
  <c r="X341" i="1"/>
  <c r="AA340" i="1"/>
  <c r="Y340" i="1"/>
  <c r="X340" i="1"/>
  <c r="H32" i="4"/>
  <c r="AA339" i="1"/>
  <c r="Y339" i="1"/>
  <c r="X339" i="1"/>
  <c r="AK339" i="1"/>
  <c r="AR339" i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/>
  <c r="W292" i="1"/>
  <c r="V292" i="1"/>
  <c r="AA291" i="1"/>
  <c r="Y291" i="1"/>
  <c r="X291" i="1"/>
  <c r="W291" i="1"/>
  <c r="V291" i="1"/>
  <c r="AK291" i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AP287" i="1" s="1"/>
  <c r="W287" i="1"/>
  <c r="AL287" i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AK271" i="1"/>
  <c r="Z270" i="1"/>
  <c r="AO270" i="1"/>
  <c r="Y270" i="1"/>
  <c r="X270" i="1"/>
  <c r="Z269" i="1"/>
  <c r="AO269" i="1"/>
  <c r="Y269" i="1"/>
  <c r="X269" i="1"/>
  <c r="Z268" i="1"/>
  <c r="AO268" i="1"/>
  <c r="Y268" i="1"/>
  <c r="X268" i="1"/>
  <c r="Z267" i="1"/>
  <c r="AO267" i="1"/>
  <c r="Y267" i="1"/>
  <c r="X267" i="1"/>
  <c r="AK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AK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AK219" i="1"/>
  <c r="Y218" i="1"/>
  <c r="X218" i="1"/>
  <c r="Y217" i="1"/>
  <c r="X217" i="1"/>
  <c r="Y216" i="1"/>
  <c r="X216" i="1"/>
  <c r="Y215" i="1"/>
  <c r="X215" i="1"/>
  <c r="Y214" i="1"/>
  <c r="X214" i="1"/>
  <c r="AM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AL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R165" i="1" s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AN128" i="1" s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AK117" i="1"/>
  <c r="Z116" i="1"/>
  <c r="Y116" i="1"/>
  <c r="X116" i="1"/>
  <c r="AM116" i="1" s="1"/>
  <c r="Y115" i="1"/>
  <c r="X115" i="1"/>
  <c r="AK115" i="1"/>
  <c r="Z114" i="1"/>
  <c r="Y114" i="1"/>
  <c r="X114" i="1"/>
  <c r="AM114" i="1"/>
  <c r="AA112" i="1"/>
  <c r="Y112" i="1"/>
  <c r="X112" i="1"/>
  <c r="AA111" i="1"/>
  <c r="Y111" i="1"/>
  <c r="X111" i="1"/>
  <c r="AK111" i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A89" i="1"/>
  <c r="Y89" i="1"/>
  <c r="X89" i="1"/>
  <c r="AM89" i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R78" i="1" s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A73" i="1"/>
  <c r="Y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Z64" i="1"/>
  <c r="Y64" i="1"/>
  <c r="X64" i="1"/>
  <c r="Z63" i="1"/>
  <c r="Y63" i="1"/>
  <c r="X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AR54" i="1" s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K21" i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X15" i="1"/>
  <c r="AK15" i="1"/>
  <c r="AN823" i="1"/>
  <c r="AN819" i="1"/>
  <c r="AN813" i="1"/>
  <c r="AN811" i="1"/>
  <c r="AN775" i="1"/>
  <c r="AN771" i="1"/>
  <c r="AN761" i="1"/>
  <c r="AN757" i="1"/>
  <c r="AN753" i="1"/>
  <c r="AN725" i="1"/>
  <c r="AN723" i="1"/>
  <c r="AN703" i="1"/>
  <c r="E20" i="29"/>
  <c r="K20" i="29"/>
  <c r="H20" i="29"/>
  <c r="AJ10" i="1"/>
  <c r="R46" i="33"/>
  <c r="S57" i="33"/>
  <c r="R43" i="33"/>
  <c r="S55" i="33"/>
  <c r="R40" i="33"/>
  <c r="S53" i="33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A562" i="27"/>
  <c r="A563" i="27" s="1"/>
  <c r="A564" i="27" s="1"/>
  <c r="N564" i="27" s="1"/>
  <c r="A557" i="27"/>
  <c r="A558" i="27"/>
  <c r="A559" i="27" s="1"/>
  <c r="A551" i="27"/>
  <c r="A624" i="26"/>
  <c r="A562" i="26"/>
  <c r="A563" i="26" s="1"/>
  <c r="A564" i="26"/>
  <c r="N564" i="26" s="1"/>
  <c r="A557" i="26"/>
  <c r="A551" i="26"/>
  <c r="A552" i="26"/>
  <c r="A553" i="26" s="1"/>
  <c r="N553" i="26" s="1"/>
  <c r="A624" i="25"/>
  <c r="A562" i="25"/>
  <c r="A563" i="25" s="1"/>
  <c r="A564" i="25" s="1"/>
  <c r="N564" i="25" s="1"/>
  <c r="A557" i="25"/>
  <c r="A551" i="25"/>
  <c r="A552" i="25" s="1"/>
  <c r="A553" i="25" s="1"/>
  <c r="N553" i="25" s="1"/>
  <c r="A624" i="20"/>
  <c r="A562" i="20"/>
  <c r="A563" i="20" s="1"/>
  <c r="A564" i="20" s="1"/>
  <c r="N564" i="20" s="1"/>
  <c r="A557" i="20"/>
  <c r="A558" i="20" s="1"/>
  <c r="A559" i="20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6" i="30" s="1"/>
  <c r="K35" i="29"/>
  <c r="K35" i="30"/>
  <c r="H35" i="29"/>
  <c r="H35" i="30" s="1"/>
  <c r="H34" i="29"/>
  <c r="H34" i="30"/>
  <c r="H36" i="29"/>
  <c r="H36" i="30" s="1"/>
  <c r="E35" i="29"/>
  <c r="E35" i="30"/>
  <c r="E36" i="29"/>
  <c r="E36" i="30" s="1"/>
  <c r="N36" i="30" s="1"/>
  <c r="AA187" i="1"/>
  <c r="AH187" i="1"/>
  <c r="T187" i="1"/>
  <c r="K57" i="29"/>
  <c r="K57" i="30" s="1"/>
  <c r="H57" i="29"/>
  <c r="E57" i="29"/>
  <c r="K26" i="29"/>
  <c r="H26" i="29"/>
  <c r="E26" i="29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/>
  <c r="H37" i="29"/>
  <c r="H37" i="30"/>
  <c r="K37" i="29"/>
  <c r="K37" i="30"/>
  <c r="K34" i="29"/>
  <c r="K34" i="30"/>
  <c r="H18" i="29"/>
  <c r="H17" i="29"/>
  <c r="H16" i="29"/>
  <c r="H16" i="30"/>
  <c r="H15" i="29"/>
  <c r="H15" i="30"/>
  <c r="H14" i="29"/>
  <c r="H14" i="30"/>
  <c r="H13" i="29"/>
  <c r="H13" i="30"/>
  <c r="H72" i="29"/>
  <c r="H72" i="30"/>
  <c r="K108" i="29"/>
  <c r="K107" i="29"/>
  <c r="K107" i="30" s="1"/>
  <c r="K106" i="29"/>
  <c r="K106" i="30" s="1"/>
  <c r="K105" i="29"/>
  <c r="K105" i="30" s="1"/>
  <c r="K104" i="29"/>
  <c r="K104" i="30" s="1"/>
  <c r="H108" i="29"/>
  <c r="H107" i="29"/>
  <c r="H106" i="29"/>
  <c r="H105" i="29"/>
  <c r="H105" i="30"/>
  <c r="H104" i="29"/>
  <c r="H104" i="30"/>
  <c r="K101" i="29"/>
  <c r="K100" i="29"/>
  <c r="K100" i="30" s="1"/>
  <c r="K99" i="29"/>
  <c r="K99" i="30" s="1"/>
  <c r="K98" i="29"/>
  <c r="K98" i="30" s="1"/>
  <c r="K97" i="29"/>
  <c r="H101" i="29"/>
  <c r="H101" i="30"/>
  <c r="H100" i="29"/>
  <c r="H99" i="29"/>
  <c r="H98" i="29"/>
  <c r="H98" i="30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/>
  <c r="H65" i="29"/>
  <c r="H65" i="30"/>
  <c r="K60" i="29"/>
  <c r="K60" i="30"/>
  <c r="H60" i="29"/>
  <c r="H60" i="30"/>
  <c r="K56" i="29"/>
  <c r="K56" i="30"/>
  <c r="K55" i="29"/>
  <c r="K55" i="30"/>
  <c r="H56" i="29"/>
  <c r="H55" i="29"/>
  <c r="H55" i="30" s="1"/>
  <c r="K50" i="29"/>
  <c r="K49" i="29"/>
  <c r="K47" i="29"/>
  <c r="K45" i="29"/>
  <c r="K45" i="30" s="1"/>
  <c r="K44" i="29"/>
  <c r="K44" i="30"/>
  <c r="K43" i="29"/>
  <c r="K43" i="30" s="1"/>
  <c r="H52" i="29"/>
  <c r="H52" i="30" s="1"/>
  <c r="H50" i="29"/>
  <c r="H49" i="29"/>
  <c r="H47" i="29"/>
  <c r="H46" i="29"/>
  <c r="H45" i="29"/>
  <c r="H45" i="30" s="1"/>
  <c r="H44" i="29"/>
  <c r="H44" i="30"/>
  <c r="H43" i="29"/>
  <c r="H43" i="30" s="1"/>
  <c r="K32" i="29"/>
  <c r="K32" i="30"/>
  <c r="H32" i="29"/>
  <c r="H32" i="30" s="1"/>
  <c r="K25" i="29"/>
  <c r="K24" i="29"/>
  <c r="K24" i="30" s="1"/>
  <c r="H25" i="29"/>
  <c r="H24" i="29"/>
  <c r="H24" i="30" s="1"/>
  <c r="K18" i="29"/>
  <c r="K17" i="29"/>
  <c r="K17" i="30"/>
  <c r="K16" i="29"/>
  <c r="K16" i="30"/>
  <c r="K15" i="29"/>
  <c r="K15" i="30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AA460" i="31"/>
  <c r="Y459" i="31"/>
  <c r="X459" i="31"/>
  <c r="Y458" i="31"/>
  <c r="X458" i="31"/>
  <c r="Y457" i="31"/>
  <c r="X457" i="31"/>
  <c r="Y456" i="31"/>
  <c r="X456" i="31"/>
  <c r="AA456" i="31" s="1"/>
  <c r="Y455" i="31"/>
  <c r="X455" i="31"/>
  <c r="Y454" i="31"/>
  <c r="X454" i="31"/>
  <c r="Y453" i="31"/>
  <c r="X453" i="31"/>
  <c r="Y452" i="31"/>
  <c r="AA452" i="31"/>
  <c r="X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AA444" i="31" s="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/>
  <c r="Y435" i="31"/>
  <c r="X435" i="31"/>
  <c r="Y434" i="31"/>
  <c r="X434" i="31"/>
  <c r="Y433" i="31"/>
  <c r="AA433" i="31" s="1"/>
  <c r="X433" i="31"/>
  <c r="Y432" i="31"/>
  <c r="X432" i="31"/>
  <c r="Y431" i="31"/>
  <c r="X431" i="31"/>
  <c r="Y430" i="31"/>
  <c r="X430" i="31"/>
  <c r="Y429" i="31"/>
  <c r="X429" i="31"/>
  <c r="AA429" i="31"/>
  <c r="Y428" i="31"/>
  <c r="X428" i="31"/>
  <c r="Y427" i="31"/>
  <c r="X427" i="31"/>
  <c r="Y426" i="31"/>
  <c r="AA426" i="31" s="1"/>
  <c r="X426" i="3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AA420" i="31"/>
  <c r="Y419" i="31"/>
  <c r="X419" i="31"/>
  <c r="Y418" i="31"/>
  <c r="X418" i="31"/>
  <c r="Y417" i="31"/>
  <c r="X417" i="31"/>
  <c r="Y416" i="31"/>
  <c r="X416" i="31"/>
  <c r="AA416" i="31" s="1"/>
  <c r="Y415" i="31"/>
  <c r="X415" i="31"/>
  <c r="Y414" i="31"/>
  <c r="X414" i="31"/>
  <c r="Y413" i="31"/>
  <c r="X413" i="31"/>
  <c r="Y412" i="31"/>
  <c r="X412" i="31"/>
  <c r="Y411" i="31"/>
  <c r="X411" i="31"/>
  <c r="Y410" i="31"/>
  <c r="AA410" i="31"/>
  <c r="X410" i="31"/>
  <c r="Y409" i="31"/>
  <c r="X409" i="31"/>
  <c r="Y408" i="31"/>
  <c r="X408" i="31"/>
  <c r="Y407" i="31"/>
  <c r="X407" i="31"/>
  <c r="Y406" i="31"/>
  <c r="AA406" i="31" s="1"/>
  <c r="X406" i="31"/>
  <c r="Y405" i="31"/>
  <c r="X405" i="31"/>
  <c r="Y404" i="31"/>
  <c r="X404" i="31"/>
  <c r="AA404" i="31"/>
  <c r="Y403" i="31"/>
  <c r="X403" i="31"/>
  <c r="Y402" i="31"/>
  <c r="X402" i="31"/>
  <c r="AA402" i="31" s="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AA393" i="31" s="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AA383" i="31"/>
  <c r="Y382" i="31"/>
  <c r="X382" i="31"/>
  <c r="Y381" i="31"/>
  <c r="X381" i="31"/>
  <c r="AA381" i="31" s="1"/>
  <c r="Y380" i="31"/>
  <c r="X380" i="31"/>
  <c r="Y379" i="31"/>
  <c r="X379" i="31"/>
  <c r="Y378" i="31"/>
  <c r="X378" i="31"/>
  <c r="Y377" i="31"/>
  <c r="AA377" i="31" s="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AA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/>
  <c r="Y356" i="31"/>
  <c r="X356" i="31"/>
  <c r="Y355" i="31"/>
  <c r="X355" i="31"/>
  <c r="Y354" i="31"/>
  <c r="X354" i="31"/>
  <c r="Y353" i="31"/>
  <c r="X353" i="31"/>
  <c r="AA353" i="31" s="1"/>
  <c r="Y352" i="31"/>
  <c r="X352" i="31"/>
  <c r="Y351" i="31"/>
  <c r="X351" i="31"/>
  <c r="Y350" i="31"/>
  <c r="X350" i="31"/>
  <c r="Y349" i="31"/>
  <c r="X349" i="31"/>
  <c r="Y348" i="31"/>
  <c r="X348" i="31"/>
  <c r="AA348" i="31"/>
  <c r="Y347" i="31"/>
  <c r="X347" i="31"/>
  <c r="Y346" i="31"/>
  <c r="X346" i="31"/>
  <c r="AA346" i="31" s="1"/>
  <c r="Y345" i="31"/>
  <c r="X345" i="31"/>
  <c r="Y344" i="31"/>
  <c r="X344" i="31"/>
  <c r="AA344" i="31" s="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 s="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AA313" i="3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 s="1"/>
  <c r="Y264" i="31"/>
  <c r="X264" i="31"/>
  <c r="Y263" i="31"/>
  <c r="X263" i="31"/>
  <c r="Y262" i="31"/>
  <c r="X262" i="31"/>
  <c r="Y261" i="31"/>
  <c r="X261" i="31"/>
  <c r="AA261" i="31" s="1"/>
  <c r="Y260" i="31"/>
  <c r="X260" i="31"/>
  <c r="Y259" i="31"/>
  <c r="X259" i="31"/>
  <c r="Y258" i="31"/>
  <c r="X258" i="31"/>
  <c r="Y257" i="31"/>
  <c r="AA257" i="31"/>
  <c r="X257" i="31"/>
  <c r="Y256" i="31"/>
  <c r="X256" i="31"/>
  <c r="Y255" i="31"/>
  <c r="X255" i="31"/>
  <c r="Y254" i="31"/>
  <c r="X254" i="31"/>
  <c r="Y253" i="31"/>
  <c r="X253" i="31"/>
  <c r="AA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AA247" i="31" s="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AA240" i="31"/>
  <c r="X240" i="31"/>
  <c r="Y239" i="31"/>
  <c r="X239" i="31"/>
  <c r="Y238" i="31"/>
  <c r="X238" i="31"/>
  <c r="X241" i="31"/>
  <c r="X237" i="31"/>
  <c r="AA237" i="31"/>
  <c r="Y236" i="31"/>
  <c r="X236" i="31"/>
  <c r="Y235" i="31"/>
  <c r="AA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AA228" i="31"/>
  <c r="Y227" i="31"/>
  <c r="X227" i="31"/>
  <c r="Y226" i="31"/>
  <c r="X226" i="31"/>
  <c r="AA226" i="31" s="1"/>
  <c r="Y225" i="31"/>
  <c r="X225" i="31"/>
  <c r="Y224" i="31"/>
  <c r="X224" i="31"/>
  <c r="AA224" i="31" s="1"/>
  <c r="Y223" i="31"/>
  <c r="X223" i="31"/>
  <c r="AA223" i="31" s="1"/>
  <c r="Y222" i="31"/>
  <c r="X222" i="31"/>
  <c r="AA222" i="3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 s="1"/>
  <c r="Y215" i="31"/>
  <c r="X215" i="31"/>
  <c r="Y214" i="31"/>
  <c r="X214" i="31"/>
  <c r="Y213" i="31"/>
  <c r="X213" i="31"/>
  <c r="X212" i="31"/>
  <c r="Y211" i="31"/>
  <c r="AA211" i="31"/>
  <c r="Y210" i="31"/>
  <c r="Y209" i="31"/>
  <c r="X208" i="31"/>
  <c r="AA208" i="31"/>
  <c r="X207" i="31"/>
  <c r="AA207" i="31"/>
  <c r="X206" i="31"/>
  <c r="Y205" i="31"/>
  <c r="AA205" i="31" s="1"/>
  <c r="Y204" i="31"/>
  <c r="Y202" i="31"/>
  <c r="AA202" i="31" s="1"/>
  <c r="Y201" i="31"/>
  <c r="AA201" i="31"/>
  <c r="Y200" i="31"/>
  <c r="Y199" i="31"/>
  <c r="Y198" i="31"/>
  <c r="X198" i="31"/>
  <c r="AA198" i="31"/>
  <c r="Y197" i="31"/>
  <c r="X197" i="31"/>
  <c r="Y196" i="31"/>
  <c r="X196" i="31"/>
  <c r="Y195" i="31"/>
  <c r="X195" i="31"/>
  <c r="Y194" i="31"/>
  <c r="X194" i="31"/>
  <c r="Y193" i="31"/>
  <c r="X193" i="31"/>
  <c r="Y192" i="31"/>
  <c r="AA192" i="31"/>
  <c r="X192" i="31"/>
  <c r="Y191" i="31"/>
  <c r="X191" i="31"/>
  <c r="Y190" i="31"/>
  <c r="X190" i="31"/>
  <c r="Y189" i="31"/>
  <c r="X189" i="31"/>
  <c r="Y188" i="31"/>
  <c r="AA188" i="31" s="1"/>
  <c r="X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/>
  <c r="Y181" i="31"/>
  <c r="AA181" i="31" s="1"/>
  <c r="X181" i="31"/>
  <c r="Y180" i="31"/>
  <c r="X180" i="31"/>
  <c r="Y179" i="31"/>
  <c r="X179" i="31"/>
  <c r="Y178" i="31"/>
  <c r="X178" i="31"/>
  <c r="Y177" i="31"/>
  <c r="X177" i="31"/>
  <c r="AA177" i="31"/>
  <c r="Y176" i="31"/>
  <c r="X176" i="31"/>
  <c r="Y175" i="31"/>
  <c r="X175" i="31"/>
  <c r="Y174" i="31"/>
  <c r="AA174" i="31" s="1"/>
  <c r="X174" i="31"/>
  <c r="Y173" i="31"/>
  <c r="X173" i="31"/>
  <c r="AA173" i="31" s="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AA157" i="31" s="1"/>
  <c r="X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/>
  <c r="Y144" i="31"/>
  <c r="X144" i="31"/>
  <c r="Y143" i="31"/>
  <c r="X143" i="31"/>
  <c r="Y142" i="31"/>
  <c r="X142" i="31"/>
  <c r="Y141" i="31"/>
  <c r="X141" i="31"/>
  <c r="AA141" i="31" s="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 s="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X92" i="31"/>
  <c r="AA92" i="31"/>
  <c r="Y91" i="31"/>
  <c r="X91" i="31"/>
  <c r="Y90" i="31"/>
  <c r="X90" i="31"/>
  <c r="AA90" i="31" s="1"/>
  <c r="Y89" i="31"/>
  <c r="X89" i="31"/>
  <c r="Y88" i="31"/>
  <c r="AA88" i="31" s="1"/>
  <c r="X88" i="31"/>
  <c r="Y87" i="31"/>
  <c r="X87" i="31"/>
  <c r="Y86" i="31"/>
  <c r="X86" i="31"/>
  <c r="AA86" i="31" s="1"/>
  <c r="Y85" i="31"/>
  <c r="X85" i="31"/>
  <c r="AA85" i="31" s="1"/>
  <c r="Y84" i="31"/>
  <c r="X84" i="31"/>
  <c r="AA84" i="31"/>
  <c r="Y83" i="31"/>
  <c r="X83" i="31"/>
  <c r="Y82" i="31"/>
  <c r="AA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AA55" i="31"/>
  <c r="Y54" i="31"/>
  <c r="X54" i="31"/>
  <c r="AA54" i="31"/>
  <c r="Y53" i="31"/>
  <c r="X53" i="31"/>
  <c r="Y52" i="31"/>
  <c r="X52" i="31"/>
  <c r="AA52" i="31"/>
  <c r="Y51" i="31"/>
  <c r="X51" i="31"/>
  <c r="AA51" i="31"/>
  <c r="Y50" i="31"/>
  <c r="AA50" i="31" s="1"/>
  <c r="X50" i="31"/>
  <c r="Y49" i="31"/>
  <c r="AA49" i="31"/>
  <c r="X48" i="31"/>
  <c r="AA48" i="31" s="1"/>
  <c r="Y47" i="31"/>
  <c r="X47" i="31"/>
  <c r="AA47" i="31"/>
  <c r="Y46" i="31"/>
  <c r="X46" i="31"/>
  <c r="AA46" i="31"/>
  <c r="Y45" i="31"/>
  <c r="X45" i="31"/>
  <c r="Y44" i="31"/>
  <c r="X44" i="31"/>
  <c r="AA44" i="31"/>
  <c r="Y43" i="31"/>
  <c r="X43" i="31"/>
  <c r="AA43" i="31"/>
  <c r="Y42" i="31"/>
  <c r="X42" i="31"/>
  <c r="Y41" i="31"/>
  <c r="X41" i="31"/>
  <c r="AA41" i="31"/>
  <c r="Y40" i="31"/>
  <c r="X40" i="31"/>
  <c r="AA40" i="31"/>
  <c r="Y39" i="31"/>
  <c r="AA39" i="31" s="1"/>
  <c r="X39" i="31"/>
  <c r="Y38" i="31"/>
  <c r="X38" i="31"/>
  <c r="Y37" i="31"/>
  <c r="X37" i="31"/>
  <c r="AA37" i="31"/>
  <c r="Y36" i="31"/>
  <c r="X36" i="31"/>
  <c r="Y35" i="31"/>
  <c r="X35" i="31"/>
  <c r="AA35" i="31"/>
  <c r="Y34" i="31"/>
  <c r="X34" i="31"/>
  <c r="AA34" i="31"/>
  <c r="Y33" i="31"/>
  <c r="X33" i="31"/>
  <c r="Y32" i="31"/>
  <c r="X32" i="31"/>
  <c r="Y31" i="31"/>
  <c r="X31" i="31"/>
  <c r="Y30" i="31"/>
  <c r="X30" i="31"/>
  <c r="Y29" i="31"/>
  <c r="AA29" i="31" s="1"/>
  <c r="X29" i="31"/>
  <c r="Y28" i="31"/>
  <c r="X28" i="31"/>
  <c r="Y27" i="31"/>
  <c r="X27" i="31"/>
  <c r="AA27" i="31"/>
  <c r="Y26" i="31"/>
  <c r="X26" i="31"/>
  <c r="Y25" i="31"/>
  <c r="X25" i="31"/>
  <c r="AA25" i="31"/>
  <c r="Y24" i="31"/>
  <c r="X24" i="31"/>
  <c r="Y23" i="31"/>
  <c r="X23" i="31"/>
  <c r="AA23" i="31" s="1"/>
  <c r="Y22" i="31"/>
  <c r="X22" i="31"/>
  <c r="AA22" i="31" s="1"/>
  <c r="Y21" i="31"/>
  <c r="X21" i="31"/>
  <c r="Y20" i="31"/>
  <c r="AA20" i="31"/>
  <c r="X20" i="31"/>
  <c r="Y19" i="31"/>
  <c r="X19" i="31"/>
  <c r="Y18" i="31"/>
  <c r="AA18" i="31" s="1"/>
  <c r="X18" i="31"/>
  <c r="Y17" i="31"/>
  <c r="X17" i="31"/>
  <c r="Y15" i="31"/>
  <c r="X15" i="31"/>
  <c r="Y14" i="31"/>
  <c r="X14" i="31"/>
  <c r="E108" i="29"/>
  <c r="E107" i="29"/>
  <c r="E107" i="30"/>
  <c r="E106" i="29"/>
  <c r="E106" i="30" s="1"/>
  <c r="E105" i="29"/>
  <c r="E105" i="30" s="1"/>
  <c r="E104" i="29"/>
  <c r="E104" i="30" s="1"/>
  <c r="E101" i="29"/>
  <c r="E101" i="30"/>
  <c r="E100" i="29"/>
  <c r="E100" i="30" s="1"/>
  <c r="E99" i="29"/>
  <c r="E99" i="30"/>
  <c r="E98" i="29"/>
  <c r="E98" i="30" s="1"/>
  <c r="N98" i="30" s="1"/>
  <c r="E97" i="29"/>
  <c r="E97" i="30" s="1"/>
  <c r="E94" i="29"/>
  <c r="E94" i="30" s="1"/>
  <c r="E93" i="29"/>
  <c r="E93" i="30" s="1"/>
  <c r="E92" i="29"/>
  <c r="E92" i="30" s="1"/>
  <c r="E89" i="29"/>
  <c r="E89" i="30" s="1"/>
  <c r="E88" i="29"/>
  <c r="E88" i="30"/>
  <c r="E84" i="29"/>
  <c r="E84" i="30"/>
  <c r="E80" i="29"/>
  <c r="E80" i="30"/>
  <c r="E79" i="29"/>
  <c r="E72" i="29"/>
  <c r="E72" i="30" s="1"/>
  <c r="E69" i="29"/>
  <c r="E69" i="30" s="1"/>
  <c r="N69" i="30" s="1"/>
  <c r="E68" i="29"/>
  <c r="E65" i="29"/>
  <c r="E65" i="30" s="1"/>
  <c r="N61" i="29"/>
  <c r="E60" i="29"/>
  <c r="E60" i="30"/>
  <c r="E56" i="29"/>
  <c r="E55" i="29"/>
  <c r="E55" i="30" s="1"/>
  <c r="E52" i="29"/>
  <c r="E52" i="30" s="1"/>
  <c r="E50" i="29"/>
  <c r="E49" i="29"/>
  <c r="E47" i="29"/>
  <c r="E47" i="30" s="1"/>
  <c r="E46" i="29"/>
  <c r="E45" i="29"/>
  <c r="E45" i="30" s="1"/>
  <c r="N45" i="30" s="1"/>
  <c r="E44" i="29"/>
  <c r="E44" i="30" s="1"/>
  <c r="N44" i="30" s="1"/>
  <c r="E43" i="29"/>
  <c r="E43" i="30"/>
  <c r="E37" i="29"/>
  <c r="E37" i="30"/>
  <c r="N37" i="30" s="1"/>
  <c r="E34" i="29"/>
  <c r="E34" i="30" s="1"/>
  <c r="E32" i="29"/>
  <c r="E32" i="30" s="1"/>
  <c r="E25" i="29"/>
  <c r="E24" i="29"/>
  <c r="E24" i="30" s="1"/>
  <c r="N24" i="30" s="1"/>
  <c r="E18" i="29"/>
  <c r="E17" i="29"/>
  <c r="E16" i="29"/>
  <c r="E15" i="29"/>
  <c r="E15" i="30" s="1"/>
  <c r="N15" i="30" s="1"/>
  <c r="E14" i="29"/>
  <c r="E14" i="30" s="1"/>
  <c r="E13" i="29"/>
  <c r="E13" i="30" s="1"/>
  <c r="N13" i="30" s="1"/>
  <c r="S462" i="31"/>
  <c r="H65" i="4" s="1"/>
  <c r="R462" i="31"/>
  <c r="AA203" i="31"/>
  <c r="K10" i="31"/>
  <c r="F10" i="31"/>
  <c r="C10" i="31"/>
  <c r="C8" i="31"/>
  <c r="N10" i="3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71" i="1"/>
  <c r="AA569" i="1"/>
  <c r="AA568" i="1"/>
  <c r="AA567" i="1"/>
  <c r="AA566" i="1"/>
  <c r="AH572" i="1"/>
  <c r="AP572" i="1"/>
  <c r="AH571" i="1"/>
  <c r="AH569" i="1"/>
  <c r="AH568" i="1"/>
  <c r="AH567" i="1"/>
  <c r="AH566" i="1"/>
  <c r="T572" i="1"/>
  <c r="T569" i="1"/>
  <c r="T667" i="27"/>
  <c r="S667" i="27"/>
  <c r="V667" i="27" s="1"/>
  <c r="T640" i="27"/>
  <c r="S640" i="27"/>
  <c r="V640" i="27" s="1"/>
  <c r="T409" i="27"/>
  <c r="S409" i="27"/>
  <c r="V409" i="27"/>
  <c r="T408" i="27"/>
  <c r="S408" i="27"/>
  <c r="T407" i="27"/>
  <c r="S407" i="27"/>
  <c r="V407" i="27" s="1"/>
  <c r="T406" i="27"/>
  <c r="S406" i="27"/>
  <c r="V406" i="27"/>
  <c r="T405" i="27"/>
  <c r="S405" i="27"/>
  <c r="V405" i="27"/>
  <c r="T404" i="27"/>
  <c r="S404" i="27"/>
  <c r="T403" i="27"/>
  <c r="S403" i="27"/>
  <c r="V403" i="27" s="1"/>
  <c r="T402" i="27"/>
  <c r="S402" i="27"/>
  <c r="V402" i="27"/>
  <c r="AA408" i="1"/>
  <c r="S286" i="27"/>
  <c r="Z293" i="1"/>
  <c r="AO293" i="1"/>
  <c r="AT293" i="1" s="1"/>
  <c r="AH667" i="1"/>
  <c r="AG667" i="1"/>
  <c r="AH640" i="1"/>
  <c r="AG640" i="1"/>
  <c r="AG293" i="1"/>
  <c r="AX293" i="1"/>
  <c r="AG290" i="1"/>
  <c r="AX290" i="1"/>
  <c r="AG289" i="1"/>
  <c r="AX289" i="1"/>
  <c r="AG286" i="1"/>
  <c r="AX286" i="1"/>
  <c r="AH101" i="1"/>
  <c r="AX101" i="1"/>
  <c r="AH98" i="1"/>
  <c r="AX98" i="1"/>
  <c r="AH97" i="1"/>
  <c r="AX97" i="1"/>
  <c r="AH96" i="1"/>
  <c r="AX96" i="1"/>
  <c r="AH95" i="1"/>
  <c r="AX95" i="1"/>
  <c r="AH94" i="1"/>
  <c r="AX94" i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T98" i="27"/>
  <c r="T97" i="27"/>
  <c r="T96" i="27"/>
  <c r="T95" i="27"/>
  <c r="T94" i="27"/>
  <c r="T408" i="1"/>
  <c r="AP408" i="1"/>
  <c r="S408" i="1"/>
  <c r="AO289" i="1"/>
  <c r="AT289" i="1" s="1"/>
  <c r="T99" i="1"/>
  <c r="AA285" i="1"/>
  <c r="Z285" i="1"/>
  <c r="AA113" i="1"/>
  <c r="Z113" i="1"/>
  <c r="T705" i="27"/>
  <c r="S705" i="27"/>
  <c r="T704" i="27"/>
  <c r="S704" i="27"/>
  <c r="AA705" i="1"/>
  <c r="Z705" i="1"/>
  <c r="AA704" i="1"/>
  <c r="Z704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/>
  <c r="H10" i="30"/>
  <c r="J10" i="30" s="1"/>
  <c r="K10" i="30" s="1"/>
  <c r="M10" i="30" s="1"/>
  <c r="N10" i="30" s="1"/>
  <c r="H9" i="30"/>
  <c r="K9" i="30"/>
  <c r="N9" i="30"/>
  <c r="G9" i="30"/>
  <c r="J9" i="30" s="1"/>
  <c r="M9" i="30" s="1"/>
  <c r="M5" i="30"/>
  <c r="J5" i="30"/>
  <c r="K1" i="30"/>
  <c r="G1" i="30"/>
  <c r="A1" i="30"/>
  <c r="B5" i="30"/>
  <c r="A2" i="8"/>
  <c r="A2" i="30"/>
  <c r="N57" i="4"/>
  <c r="N6" i="4"/>
  <c r="E10" i="29"/>
  <c r="H9" i="29"/>
  <c r="K9" i="29"/>
  <c r="N9" i="29"/>
  <c r="G9" i="29"/>
  <c r="J9" i="29"/>
  <c r="M9" i="29"/>
  <c r="M5" i="29"/>
  <c r="J5" i="29"/>
  <c r="K1" i="29"/>
  <c r="A1" i="29"/>
  <c r="B5" i="29"/>
  <c r="E10" i="8"/>
  <c r="G10" i="8"/>
  <c r="H10" i="8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/>
  <c r="D61" i="8"/>
  <c r="E60" i="8"/>
  <c r="D60" i="8"/>
  <c r="E60" i="4"/>
  <c r="D60" i="4"/>
  <c r="D61" i="4"/>
  <c r="E10" i="4"/>
  <c r="G10" i="4"/>
  <c r="E2" i="27"/>
  <c r="C6" i="27"/>
  <c r="G6" i="27"/>
  <c r="C8" i="27"/>
  <c r="N10" i="27"/>
  <c r="Q8" i="27"/>
  <c r="S8" i="27"/>
  <c r="C10" i="27"/>
  <c r="E12" i="27"/>
  <c r="I829" i="27" s="1"/>
  <c r="I831" i="27" s="1"/>
  <c r="I888" i="27" s="1"/>
  <c r="I890" i="27" s="1"/>
  <c r="H12" i="27"/>
  <c r="N2" i="27"/>
  <c r="N4" i="27" s="1"/>
  <c r="N14" i="27"/>
  <c r="S14" i="27"/>
  <c r="T14" i="27"/>
  <c r="AA14" i="1"/>
  <c r="N15" i="27"/>
  <c r="S15" i="27"/>
  <c r="T15" i="27"/>
  <c r="AA15" i="1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 s="1"/>
  <c r="N28" i="27"/>
  <c r="T28" i="27"/>
  <c r="N29" i="27"/>
  <c r="T29" i="27"/>
  <c r="AA29" i="1"/>
  <c r="N30" i="27"/>
  <c r="T30" i="27"/>
  <c r="N31" i="27"/>
  <c r="T31" i="27"/>
  <c r="AA31" i="1"/>
  <c r="N32" i="27"/>
  <c r="T32" i="27"/>
  <c r="N33" i="27"/>
  <c r="T33" i="27"/>
  <c r="AA33" i="1"/>
  <c r="N34" i="27"/>
  <c r="T34" i="27"/>
  <c r="N35" i="27"/>
  <c r="T35" i="27"/>
  <c r="AA35" i="1" s="1"/>
  <c r="N36" i="27"/>
  <c r="T36" i="27"/>
  <c r="N37" i="27"/>
  <c r="T37" i="27"/>
  <c r="AA37" i="1"/>
  <c r="N38" i="27"/>
  <c r="T38" i="27"/>
  <c r="N39" i="27"/>
  <c r="T39" i="27"/>
  <c r="AA39" i="1"/>
  <c r="N40" i="27"/>
  <c r="T40" i="27"/>
  <c r="N41" i="27"/>
  <c r="T41" i="27"/>
  <c r="AA41" i="1"/>
  <c r="N42" i="27"/>
  <c r="T42" i="27"/>
  <c r="N43" i="27"/>
  <c r="T43" i="27"/>
  <c r="AA43" i="1" s="1"/>
  <c r="N44" i="27"/>
  <c r="T44" i="27"/>
  <c r="N45" i="27"/>
  <c r="T45" i="27"/>
  <c r="AA45" i="1"/>
  <c r="N46" i="27"/>
  <c r="T46" i="27"/>
  <c r="N47" i="27"/>
  <c r="T47" i="27"/>
  <c r="AA47" i="1"/>
  <c r="N48" i="27"/>
  <c r="T48" i="27"/>
  <c r="N49" i="27"/>
  <c r="T49" i="27"/>
  <c r="AA49" i="1"/>
  <c r="N50" i="27"/>
  <c r="T50" i="27"/>
  <c r="N51" i="27"/>
  <c r="T51" i="27"/>
  <c r="AA51" i="1" s="1"/>
  <c r="N52" i="27"/>
  <c r="T52" i="27"/>
  <c r="N53" i="27"/>
  <c r="N54" i="27"/>
  <c r="N55" i="27"/>
  <c r="S55" i="27"/>
  <c r="N56" i="27"/>
  <c r="T56" i="27"/>
  <c r="N57" i="27"/>
  <c r="T57" i="27"/>
  <c r="AA57" i="1"/>
  <c r="N58" i="27"/>
  <c r="T58" i="27"/>
  <c r="N59" i="27"/>
  <c r="T59" i="27"/>
  <c r="AA59" i="1" s="1"/>
  <c r="N60" i="27"/>
  <c r="S60" i="27"/>
  <c r="T60" i="27"/>
  <c r="N61" i="27"/>
  <c r="S61" i="27"/>
  <c r="T61" i="27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AA114" i="1"/>
  <c r="N115" i="27"/>
  <c r="S115" i="27"/>
  <c r="N116" i="27"/>
  <c r="N117" i="27"/>
  <c r="S117" i="27"/>
  <c r="N118" i="27"/>
  <c r="T118" i="27"/>
  <c r="N119" i="27"/>
  <c r="S119" i="27"/>
  <c r="N120" i="27"/>
  <c r="S120" i="27"/>
  <c r="T120" i="27"/>
  <c r="AA120" i="1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AA174" i="1" s="1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AA179" i="1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AA183" i="1"/>
  <c r="N184" i="27"/>
  <c r="N185" i="27"/>
  <c r="N186" i="27"/>
  <c r="N187" i="27"/>
  <c r="N188" i="27"/>
  <c r="N189" i="27"/>
  <c r="N190" i="27"/>
  <c r="N191" i="27"/>
  <c r="S191" i="27"/>
  <c r="T191" i="27"/>
  <c r="AA191" i="1"/>
  <c r="N192" i="27"/>
  <c r="S192" i="27"/>
  <c r="T192" i="27"/>
  <c r="N193" i="27"/>
  <c r="S193" i="27"/>
  <c r="Z193" i="1"/>
  <c r="T193" i="27"/>
  <c r="AA193" i="1"/>
  <c r="N194" i="27"/>
  <c r="S194" i="27"/>
  <c r="T194" i="27"/>
  <c r="N195" i="27"/>
  <c r="N196" i="27"/>
  <c r="N197" i="27"/>
  <c r="N198" i="27"/>
  <c r="N199" i="27"/>
  <c r="S199" i="27"/>
  <c r="T199" i="27"/>
  <c r="AA199" i="1" s="1"/>
  <c r="N200" i="27"/>
  <c r="S200" i="27"/>
  <c r="T200" i="27"/>
  <c r="N201" i="27"/>
  <c r="S201" i="27"/>
  <c r="T201" i="27"/>
  <c r="AA201" i="1"/>
  <c r="N202" i="27"/>
  <c r="S202" i="27"/>
  <c r="T202" i="27"/>
  <c r="N203" i="27"/>
  <c r="S203" i="27"/>
  <c r="T203" i="27"/>
  <c r="AA203" i="1"/>
  <c r="N204" i="27"/>
  <c r="S204" i="27"/>
  <c r="T204" i="27"/>
  <c r="N205" i="27"/>
  <c r="S205" i="27"/>
  <c r="T205" i="27"/>
  <c r="AA205" i="1"/>
  <c r="N206" i="27"/>
  <c r="S206" i="27"/>
  <c r="T206" i="27"/>
  <c r="N207" i="27"/>
  <c r="S207" i="27"/>
  <c r="T207" i="27"/>
  <c r="N208" i="27"/>
  <c r="S208" i="27"/>
  <c r="T208" i="27"/>
  <c r="N209" i="27"/>
  <c r="S209" i="27"/>
  <c r="T209" i="27"/>
  <c r="AA209" i="1"/>
  <c r="N210" i="27"/>
  <c r="S210" i="27"/>
  <c r="T210" i="27"/>
  <c r="N211" i="27"/>
  <c r="S211" i="27"/>
  <c r="T211" i="27"/>
  <c r="N212" i="27"/>
  <c r="S212" i="27"/>
  <c r="T212" i="27"/>
  <c r="N213" i="27"/>
  <c r="S213" i="27"/>
  <c r="Z213" i="1"/>
  <c r="T213" i="27"/>
  <c r="AA213" i="1" s="1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/>
  <c r="N272" i="27"/>
  <c r="S272" i="27"/>
  <c r="T272" i="27"/>
  <c r="N273" i="27"/>
  <c r="S273" i="27"/>
  <c r="T273" i="27"/>
  <c r="AA273" i="1"/>
  <c r="N274" i="27"/>
  <c r="S274" i="27"/>
  <c r="T274" i="27"/>
  <c r="N275" i="27"/>
  <c r="S275" i="27"/>
  <c r="T275" i="27"/>
  <c r="AA275" i="1"/>
  <c r="N276" i="27"/>
  <c r="S276" i="27"/>
  <c r="T276" i="27"/>
  <c r="N277" i="27"/>
  <c r="S277" i="27"/>
  <c r="T277" i="27"/>
  <c r="AA277" i="1" s="1"/>
  <c r="N278" i="27"/>
  <c r="S278" i="27"/>
  <c r="T278" i="27"/>
  <c r="N279" i="27"/>
  <c r="S279" i="27"/>
  <c r="T279" i="27"/>
  <c r="N280" i="27"/>
  <c r="S280" i="27"/>
  <c r="T280" i="27"/>
  <c r="N281" i="27"/>
  <c r="S281" i="27"/>
  <c r="Z281" i="1" s="1"/>
  <c r="T281" i="27"/>
  <c r="AA281" i="1"/>
  <c r="N282" i="27"/>
  <c r="S282" i="27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T327" i="27"/>
  <c r="N328" i="27"/>
  <c r="S328" i="27"/>
  <c r="T328" i="27"/>
  <c r="N329" i="27"/>
  <c r="S329" i="27"/>
  <c r="T329" i="27"/>
  <c r="AA329" i="1" s="1"/>
  <c r="N330" i="27"/>
  <c r="S330" i="27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N345" i="27"/>
  <c r="S345" i="27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Z385" i="1"/>
  <c r="T385" i="27"/>
  <c r="N386" i="27"/>
  <c r="S386" i="27"/>
  <c r="T386" i="27"/>
  <c r="N387" i="27"/>
  <c r="S387" i="27"/>
  <c r="T387" i="27"/>
  <c r="AA387" i="1"/>
  <c r="N388" i="27"/>
  <c r="S388" i="27"/>
  <c r="T388" i="27"/>
  <c r="N389" i="27"/>
  <c r="S389" i="27"/>
  <c r="T389" i="27"/>
  <c r="N390" i="27"/>
  <c r="S390" i="27"/>
  <c r="T390" i="27"/>
  <c r="N391" i="27"/>
  <c r="S391" i="27"/>
  <c r="T391" i="27"/>
  <c r="AA391" i="1"/>
  <c r="N392" i="27"/>
  <c r="S392" i="27"/>
  <c r="T392" i="27"/>
  <c r="N393" i="27"/>
  <c r="S393" i="27"/>
  <c r="T393" i="27"/>
  <c r="N394" i="27"/>
  <c r="S394" i="27"/>
  <c r="T394" i="27"/>
  <c r="N395" i="27"/>
  <c r="S395" i="27"/>
  <c r="T395" i="27"/>
  <c r="AA395" i="1" s="1"/>
  <c r="N396" i="27"/>
  <c r="S396" i="27"/>
  <c r="T396" i="27"/>
  <c r="N397" i="27"/>
  <c r="S397" i="27"/>
  <c r="T397" i="27"/>
  <c r="N398" i="27"/>
  <c r="S398" i="27"/>
  <c r="T398" i="27"/>
  <c r="N399" i="27"/>
  <c r="S399" i="27"/>
  <c r="T399" i="27"/>
  <c r="AA399" i="1" s="1"/>
  <c r="N400" i="27"/>
  <c r="S400" i="27"/>
  <c r="T400" i="27"/>
  <c r="N401" i="27"/>
  <c r="S401" i="27"/>
  <c r="Z401" i="1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AA410" i="1"/>
  <c r="N411" i="27"/>
  <c r="S411" i="27"/>
  <c r="T411" i="27"/>
  <c r="N412" i="27"/>
  <c r="S412" i="27"/>
  <c r="T412" i="27"/>
  <c r="N413" i="27"/>
  <c r="S413" i="27"/>
  <c r="Z413" i="1" s="1"/>
  <c r="T413" i="27"/>
  <c r="N414" i="27"/>
  <c r="S414" i="27"/>
  <c r="T414" i="27"/>
  <c r="AA414" i="1"/>
  <c r="N415" i="27"/>
  <c r="N416" i="27"/>
  <c r="N417" i="27"/>
  <c r="S417" i="27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Z421" i="1"/>
  <c r="T421" i="27"/>
  <c r="N422" i="27"/>
  <c r="S422" i="27"/>
  <c r="T422" i="27"/>
  <c r="AA422" i="1" s="1"/>
  <c r="N423" i="27"/>
  <c r="S423" i="27"/>
  <c r="T423" i="27"/>
  <c r="N424" i="27"/>
  <c r="S424" i="27"/>
  <c r="T424" i="27"/>
  <c r="N425" i="27"/>
  <c r="S425" i="27"/>
  <c r="Z425" i="1" s="1"/>
  <c r="T425" i="27"/>
  <c r="N426" i="27"/>
  <c r="S426" i="27"/>
  <c r="T426" i="27"/>
  <c r="AA426" i="1"/>
  <c r="N427" i="27"/>
  <c r="S427" i="27"/>
  <c r="T427" i="27"/>
  <c r="N428" i="27"/>
  <c r="S428" i="27"/>
  <c r="T428" i="27"/>
  <c r="N429" i="27"/>
  <c r="S429" i="27"/>
  <c r="Z429" i="1"/>
  <c r="T429" i="27"/>
  <c r="N430" i="27"/>
  <c r="S430" i="27"/>
  <c r="T430" i="27"/>
  <c r="AA430" i="1"/>
  <c r="N431" i="27"/>
  <c r="S431" i="27"/>
  <c r="T431" i="27"/>
  <c r="N432" i="27"/>
  <c r="S432" i="27"/>
  <c r="T432" i="27"/>
  <c r="N433" i="27"/>
  <c r="S433" i="27"/>
  <c r="Z433" i="1" s="1"/>
  <c r="T433" i="27"/>
  <c r="N434" i="27"/>
  <c r="S434" i="27"/>
  <c r="T434" i="27"/>
  <c r="AA434" i="1"/>
  <c r="N435" i="27"/>
  <c r="S435" i="27"/>
  <c r="T435" i="27"/>
  <c r="N436" i="27"/>
  <c r="S436" i="27"/>
  <c r="T436" i="27"/>
  <c r="N437" i="27"/>
  <c r="S437" i="27"/>
  <c r="Z437" i="1"/>
  <c r="T437" i="27"/>
  <c r="N438" i="27"/>
  <c r="S438" i="27"/>
  <c r="T438" i="27"/>
  <c r="AA438" i="1" s="1"/>
  <c r="N439" i="27"/>
  <c r="S439" i="27"/>
  <c r="T439" i="27"/>
  <c r="N440" i="27"/>
  <c r="S440" i="27"/>
  <c r="T440" i="27"/>
  <c r="N441" i="27"/>
  <c r="S441" i="27"/>
  <c r="Z441" i="1" s="1"/>
  <c r="T441" i="27"/>
  <c r="N442" i="27"/>
  <c r="S442" i="27"/>
  <c r="T442" i="27"/>
  <c r="AA442" i="1"/>
  <c r="N443" i="27"/>
  <c r="S443" i="27"/>
  <c r="T443" i="27"/>
  <c r="N444" i="27"/>
  <c r="S444" i="27"/>
  <c r="T444" i="27"/>
  <c r="N445" i="27"/>
  <c r="S445" i="27"/>
  <c r="Z445" i="1"/>
  <c r="T445" i="27"/>
  <c r="N446" i="27"/>
  <c r="S446" i="27"/>
  <c r="T446" i="27"/>
  <c r="AA446" i="1"/>
  <c r="N447" i="27"/>
  <c r="S447" i="27"/>
  <c r="T447" i="27"/>
  <c r="N448" i="27"/>
  <c r="S448" i="27"/>
  <c r="T448" i="27"/>
  <c r="N449" i="27"/>
  <c r="S449" i="27"/>
  <c r="Z449" i="1" s="1"/>
  <c r="T449" i="27"/>
  <c r="N450" i="27"/>
  <c r="S450" i="27"/>
  <c r="T450" i="27"/>
  <c r="AA450" i="1"/>
  <c r="N451" i="27"/>
  <c r="S451" i="27"/>
  <c r="T451" i="27"/>
  <c r="N452" i="27"/>
  <c r="S452" i="27"/>
  <c r="T452" i="27"/>
  <c r="N453" i="27"/>
  <c r="S453" i="27"/>
  <c r="T453" i="27"/>
  <c r="N454" i="27"/>
  <c r="S454" i="27"/>
  <c r="T454" i="27"/>
  <c r="N455" i="27"/>
  <c r="S455" i="27"/>
  <c r="T455" i="27"/>
  <c r="N456" i="27"/>
  <c r="S456" i="27"/>
  <c r="T456" i="27"/>
  <c r="N457" i="27"/>
  <c r="S457" i="27"/>
  <c r="T457" i="27"/>
  <c r="N458" i="27"/>
  <c r="S458" i="27"/>
  <c r="T458" i="27"/>
  <c r="N459" i="27"/>
  <c r="S459" i="27"/>
  <c r="T459" i="27"/>
  <c r="N460" i="27"/>
  <c r="S460" i="27"/>
  <c r="T460" i="27"/>
  <c r="N461" i="27"/>
  <c r="S461" i="27"/>
  <c r="T461" i="27"/>
  <c r="N462" i="27"/>
  <c r="S462" i="27"/>
  <c r="T462" i="27"/>
  <c r="N463" i="27"/>
  <c r="S463" i="27"/>
  <c r="T463" i="27"/>
  <c r="N464" i="27"/>
  <c r="S464" i="27"/>
  <c r="T464" i="27"/>
  <c r="N465" i="27"/>
  <c r="S465" i="27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T469" i="27"/>
  <c r="N470" i="27"/>
  <c r="S470" i="27"/>
  <c r="T470" i="27"/>
  <c r="N471" i="27"/>
  <c r="S471" i="27"/>
  <c r="T471" i="27"/>
  <c r="N472" i="27"/>
  <c r="S472" i="27"/>
  <c r="T472" i="27"/>
  <c r="N473" i="27"/>
  <c r="S473" i="27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T477" i="27"/>
  <c r="N478" i="27"/>
  <c r="S478" i="27"/>
  <c r="T478" i="27"/>
  <c r="N479" i="27"/>
  <c r="S479" i="27"/>
  <c r="T479" i="27"/>
  <c r="N480" i="27"/>
  <c r="S480" i="27"/>
  <c r="T480" i="27"/>
  <c r="N481" i="27"/>
  <c r="S481" i="27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T485" i="27"/>
  <c r="N486" i="27"/>
  <c r="S486" i="27"/>
  <c r="T486" i="27"/>
  <c r="N487" i="27"/>
  <c r="S487" i="27"/>
  <c r="T487" i="27"/>
  <c r="N488" i="27"/>
  <c r="S488" i="27"/>
  <c r="T488" i="27"/>
  <c r="N489" i="27"/>
  <c r="S489" i="27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T493" i="27"/>
  <c r="N494" i="27"/>
  <c r="S494" i="27"/>
  <c r="T494" i="27"/>
  <c r="N495" i="27"/>
  <c r="S495" i="27"/>
  <c r="T495" i="27"/>
  <c r="N496" i="27"/>
  <c r="S496" i="27"/>
  <c r="T496" i="27"/>
  <c r="N497" i="27"/>
  <c r="S497" i="27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T501" i="27"/>
  <c r="N502" i="27"/>
  <c r="S502" i="27"/>
  <c r="T502" i="27"/>
  <c r="N503" i="27"/>
  <c r="S503" i="27"/>
  <c r="T503" i="27"/>
  <c r="N504" i="27"/>
  <c r="S504" i="27"/>
  <c r="T504" i="27"/>
  <c r="N505" i="27"/>
  <c r="S505" i="27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T509" i="27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N524" i="27"/>
  <c r="S524" i="27"/>
  <c r="Z524" i="1" s="1"/>
  <c r="T524" i="27"/>
  <c r="N525" i="27"/>
  <c r="S525" i="27"/>
  <c r="T525" i="27"/>
  <c r="AA525" i="1" s="1"/>
  <c r="N526" i="27"/>
  <c r="S526" i="27"/>
  <c r="Z526" i="1"/>
  <c r="T526" i="27"/>
  <c r="N527" i="27"/>
  <c r="S527" i="27"/>
  <c r="Z527" i="1"/>
  <c r="T527" i="27"/>
  <c r="N528" i="27"/>
  <c r="S528" i="27"/>
  <c r="T528" i="27"/>
  <c r="AA528" i="1" s="1"/>
  <c r="N529" i="27"/>
  <c r="S529" i="27"/>
  <c r="T529" i="27"/>
  <c r="N530" i="27"/>
  <c r="S530" i="27"/>
  <c r="T530" i="27"/>
  <c r="N531" i="27"/>
  <c r="S531" i="27"/>
  <c r="Z531" i="1"/>
  <c r="T531" i="27"/>
  <c r="N532" i="27"/>
  <c r="S532" i="27"/>
  <c r="Z532" i="1"/>
  <c r="T532" i="27"/>
  <c r="N533" i="27"/>
  <c r="S533" i="27"/>
  <c r="T533" i="27"/>
  <c r="AA533" i="1"/>
  <c r="N534" i="27"/>
  <c r="S534" i="27"/>
  <c r="Z534" i="1"/>
  <c r="T534" i="27"/>
  <c r="N535" i="27"/>
  <c r="S535" i="27"/>
  <c r="T535" i="27"/>
  <c r="N536" i="27"/>
  <c r="S536" i="27"/>
  <c r="T536" i="27"/>
  <c r="N537" i="27"/>
  <c r="S537" i="27"/>
  <c r="T537" i="27"/>
  <c r="N538" i="27"/>
  <c r="S538" i="27"/>
  <c r="Z538" i="1"/>
  <c r="T538" i="27"/>
  <c r="N539" i="27"/>
  <c r="S539" i="27"/>
  <c r="T539" i="27"/>
  <c r="N540" i="27"/>
  <c r="S540" i="27"/>
  <c r="Z540" i="1"/>
  <c r="T540" i="27"/>
  <c r="AA540" i="1" s="1"/>
  <c r="N541" i="27"/>
  <c r="S541" i="27"/>
  <c r="T541" i="27"/>
  <c r="AA541" i="1" s="1"/>
  <c r="N542" i="27"/>
  <c r="S542" i="27"/>
  <c r="Z542" i="1"/>
  <c r="T542" i="27"/>
  <c r="AA542" i="1" s="1"/>
  <c r="N543" i="27"/>
  <c r="S543" i="27"/>
  <c r="T543" i="27"/>
  <c r="N544" i="27"/>
  <c r="S544" i="27"/>
  <c r="T544" i="27"/>
  <c r="N545" i="27"/>
  <c r="S545" i="27"/>
  <c r="Z545" i="1"/>
  <c r="T545" i="27"/>
  <c r="N546" i="27"/>
  <c r="S546" i="27"/>
  <c r="T546" i="27"/>
  <c r="AA546" i="1"/>
  <c r="N547" i="27"/>
  <c r="S547" i="27"/>
  <c r="T547" i="27"/>
  <c r="N548" i="27"/>
  <c r="S548" i="27"/>
  <c r="Z548" i="1" s="1"/>
  <c r="T548" i="27"/>
  <c r="AA548" i="1"/>
  <c r="N549" i="27"/>
  <c r="S549" i="27"/>
  <c r="Z549" i="1"/>
  <c r="T549" i="27"/>
  <c r="AA549" i="1" s="1"/>
  <c r="N550" i="27"/>
  <c r="S550" i="27"/>
  <c r="Z550" i="1"/>
  <c r="T550" i="27"/>
  <c r="S551" i="27"/>
  <c r="T551" i="27"/>
  <c r="S552" i="27"/>
  <c r="T552" i="27"/>
  <c r="S553" i="27"/>
  <c r="T553" i="27"/>
  <c r="N554" i="27"/>
  <c r="S554" i="27"/>
  <c r="T554" i="27"/>
  <c r="AA554" i="1"/>
  <c r="N555" i="27"/>
  <c r="S555" i="27"/>
  <c r="Z555" i="1" s="1"/>
  <c r="T555" i="27"/>
  <c r="N556" i="27"/>
  <c r="S556" i="27"/>
  <c r="T556" i="27"/>
  <c r="AA556" i="1"/>
  <c r="N557" i="27"/>
  <c r="S557" i="27"/>
  <c r="T557" i="27"/>
  <c r="S558" i="27"/>
  <c r="T558" i="27"/>
  <c r="AA558" i="1"/>
  <c r="S559" i="27"/>
  <c r="T559" i="27"/>
  <c r="N560" i="27"/>
  <c r="S560" i="27"/>
  <c r="T560" i="27"/>
  <c r="AA560" i="1"/>
  <c r="N561" i="27"/>
  <c r="S561" i="27"/>
  <c r="Z561" i="1" s="1"/>
  <c r="T561" i="27"/>
  <c r="S562" i="27"/>
  <c r="T562" i="27"/>
  <c r="AA562" i="1" s="1"/>
  <c r="S563" i="27"/>
  <c r="T563" i="27"/>
  <c r="AA563" i="1" s="1"/>
  <c r="S564" i="27"/>
  <c r="T564" i="27"/>
  <c r="AA564" i="1" s="1"/>
  <c r="N565" i="27"/>
  <c r="S565" i="27"/>
  <c r="Z565" i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T581" i="27"/>
  <c r="N582" i="27"/>
  <c r="S582" i="27"/>
  <c r="T582" i="27"/>
  <c r="AA582" i="1"/>
  <c r="N583" i="27"/>
  <c r="S583" i="27"/>
  <c r="T583" i="27"/>
  <c r="AA583" i="1"/>
  <c r="N584" i="27"/>
  <c r="S584" i="27"/>
  <c r="T584" i="27"/>
  <c r="N585" i="27"/>
  <c r="S585" i="27"/>
  <c r="Z585" i="1" s="1"/>
  <c r="T585" i="27"/>
  <c r="N586" i="27"/>
  <c r="S586" i="27"/>
  <c r="T586" i="27"/>
  <c r="AA586" i="1" s="1"/>
  <c r="N587" i="27"/>
  <c r="S587" i="27"/>
  <c r="Z587" i="1"/>
  <c r="T587" i="27"/>
  <c r="N588" i="27"/>
  <c r="S588" i="27"/>
  <c r="T588" i="27"/>
  <c r="AA588" i="1" s="1"/>
  <c r="N589" i="27"/>
  <c r="S589" i="27"/>
  <c r="Z589" i="1" s="1"/>
  <c r="T589" i="27"/>
  <c r="N590" i="27"/>
  <c r="S590" i="27"/>
  <c r="T590" i="27"/>
  <c r="N591" i="27"/>
  <c r="S591" i="27"/>
  <c r="Z591" i="1" s="1"/>
  <c r="T591" i="27"/>
  <c r="N592" i="27"/>
  <c r="S592" i="27"/>
  <c r="T592" i="27"/>
  <c r="AA592" i="1" s="1"/>
  <c r="N593" i="27"/>
  <c r="S593" i="27"/>
  <c r="T593" i="27"/>
  <c r="N594" i="27"/>
  <c r="S594" i="27"/>
  <c r="T594" i="27"/>
  <c r="N595" i="27"/>
  <c r="S595" i="27"/>
  <c r="Z595" i="1" s="1"/>
  <c r="T595" i="27"/>
  <c r="N596" i="27"/>
  <c r="S596" i="27"/>
  <c r="T596" i="27"/>
  <c r="AA596" i="1"/>
  <c r="N597" i="27"/>
  <c r="S597" i="27"/>
  <c r="T597" i="27"/>
  <c r="N598" i="27"/>
  <c r="S598" i="27"/>
  <c r="T598" i="27"/>
  <c r="N599" i="27"/>
  <c r="S599" i="27"/>
  <c r="Z599" i="1" s="1"/>
  <c r="T599" i="27"/>
  <c r="N600" i="27"/>
  <c r="S600" i="27"/>
  <c r="T600" i="27"/>
  <c r="AA600" i="1" s="1"/>
  <c r="N602" i="27"/>
  <c r="S602" i="27"/>
  <c r="Z602" i="1" s="1"/>
  <c r="T602" i="27"/>
  <c r="N603" i="27"/>
  <c r="S603" i="27"/>
  <c r="T603" i="27"/>
  <c r="AA603" i="1" s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 s="1"/>
  <c r="N610" i="27"/>
  <c r="S610" i="27"/>
  <c r="Z610" i="1"/>
  <c r="T610" i="27"/>
  <c r="AA610" i="1" s="1"/>
  <c r="N611" i="27"/>
  <c r="S611" i="27"/>
  <c r="T611" i="27"/>
  <c r="N612" i="27"/>
  <c r="S612" i="27"/>
  <c r="Z612" i="1"/>
  <c r="T612" i="27"/>
  <c r="N613" i="27"/>
  <c r="S613" i="27"/>
  <c r="T613" i="27"/>
  <c r="AA613" i="1" s="1"/>
  <c r="N614" i="27"/>
  <c r="S614" i="27"/>
  <c r="T614" i="27"/>
  <c r="N615" i="27"/>
  <c r="S615" i="27"/>
  <c r="T615" i="27"/>
  <c r="AA615" i="1"/>
  <c r="N616" i="27"/>
  <c r="S616" i="27"/>
  <c r="Z616" i="1" s="1"/>
  <c r="T616" i="27"/>
  <c r="N617" i="27"/>
  <c r="S617" i="27"/>
  <c r="Z617" i="1" s="1"/>
  <c r="T617" i="27"/>
  <c r="N618" i="27"/>
  <c r="S618" i="27"/>
  <c r="T618" i="27"/>
  <c r="N619" i="27"/>
  <c r="S619" i="27"/>
  <c r="T619" i="27"/>
  <c r="AA619" i="1" s="1"/>
  <c r="N620" i="27"/>
  <c r="S620" i="27"/>
  <c r="Z620" i="1"/>
  <c r="T620" i="27"/>
  <c r="N621" i="27"/>
  <c r="S621" i="27"/>
  <c r="T621" i="27"/>
  <c r="AA621" i="1" s="1"/>
  <c r="N622" i="27"/>
  <c r="S622" i="27"/>
  <c r="T622" i="27"/>
  <c r="N623" i="27"/>
  <c r="S623" i="27"/>
  <c r="Z623" i="1" s="1"/>
  <c r="T623" i="27"/>
  <c r="AA623" i="1" s="1"/>
  <c r="N624" i="27"/>
  <c r="S624" i="27"/>
  <c r="Z624" i="1"/>
  <c r="T624" i="27"/>
  <c r="N625" i="27"/>
  <c r="S625" i="27"/>
  <c r="T625" i="27"/>
  <c r="AA625" i="1" s="1"/>
  <c r="N626" i="27"/>
  <c r="S626" i="27"/>
  <c r="Z626" i="1"/>
  <c r="T626" i="27"/>
  <c r="N627" i="27"/>
  <c r="S627" i="27"/>
  <c r="T627" i="27"/>
  <c r="AA627" i="1" s="1"/>
  <c r="N628" i="27"/>
  <c r="S628" i="27"/>
  <c r="Z628" i="1"/>
  <c r="T628" i="27"/>
  <c r="N629" i="27"/>
  <c r="S629" i="27"/>
  <c r="T629" i="27"/>
  <c r="AA629" i="1" s="1"/>
  <c r="N630" i="27"/>
  <c r="S630" i="27"/>
  <c r="Z630" i="1"/>
  <c r="T630" i="27"/>
  <c r="N631" i="27"/>
  <c r="S631" i="27"/>
  <c r="Z631" i="1"/>
  <c r="T631" i="27"/>
  <c r="AA631" i="1" s="1"/>
  <c r="N632" i="27"/>
  <c r="S632" i="27"/>
  <c r="Z632" i="1" s="1"/>
  <c r="T632" i="27"/>
  <c r="N633" i="27"/>
  <c r="S633" i="27"/>
  <c r="T633" i="27"/>
  <c r="AA633" i="1" s="1"/>
  <c r="N634" i="27"/>
  <c r="S634" i="27"/>
  <c r="Z634" i="1" s="1"/>
  <c r="T634" i="27"/>
  <c r="N635" i="27"/>
  <c r="S635" i="27"/>
  <c r="T635" i="27"/>
  <c r="AA635" i="1" s="1"/>
  <c r="N636" i="27"/>
  <c r="S636" i="27"/>
  <c r="Z636" i="1" s="1"/>
  <c r="T636" i="27"/>
  <c r="N637" i="27"/>
  <c r="S637" i="27"/>
  <c r="T637" i="27"/>
  <c r="AA637" i="1" s="1"/>
  <c r="N638" i="27"/>
  <c r="S638" i="27"/>
  <c r="Z638" i="1" s="1"/>
  <c r="T638" i="27"/>
  <c r="N639" i="27"/>
  <c r="S639" i="27"/>
  <c r="Z639" i="1" s="1"/>
  <c r="T639" i="27"/>
  <c r="AA639" i="1" s="1"/>
  <c r="N640" i="27"/>
  <c r="N641" i="27"/>
  <c r="S641" i="27"/>
  <c r="T641" i="27"/>
  <c r="AA641" i="1"/>
  <c r="N642" i="27"/>
  <c r="S642" i="27"/>
  <c r="Z642" i="1" s="1"/>
  <c r="T642" i="27"/>
  <c r="N643" i="27"/>
  <c r="S643" i="27"/>
  <c r="T643" i="27"/>
  <c r="AA643" i="1"/>
  <c r="N644" i="27"/>
  <c r="S644" i="27"/>
  <c r="Z644" i="1" s="1"/>
  <c r="T644" i="27"/>
  <c r="N645" i="27"/>
  <c r="S645" i="27"/>
  <c r="T645" i="27"/>
  <c r="AA645" i="1"/>
  <c r="N646" i="27"/>
  <c r="S646" i="27"/>
  <c r="Z646" i="1" s="1"/>
  <c r="T646" i="27"/>
  <c r="N647" i="27"/>
  <c r="S647" i="27"/>
  <c r="T647" i="27"/>
  <c r="AA647" i="1"/>
  <c r="N648" i="27"/>
  <c r="S648" i="27"/>
  <c r="Z648" i="1" s="1"/>
  <c r="T648" i="27"/>
  <c r="N649" i="27"/>
  <c r="S649" i="27"/>
  <c r="T649" i="27"/>
  <c r="AA649" i="1"/>
  <c r="N650" i="27"/>
  <c r="S650" i="27"/>
  <c r="Z650" i="1" s="1"/>
  <c r="T650" i="27"/>
  <c r="N651" i="27"/>
  <c r="S651" i="27"/>
  <c r="T651" i="27"/>
  <c r="AA651" i="1"/>
  <c r="N652" i="27"/>
  <c r="S652" i="27"/>
  <c r="Z652" i="1" s="1"/>
  <c r="T652" i="27"/>
  <c r="N653" i="27"/>
  <c r="S653" i="27"/>
  <c r="T653" i="27"/>
  <c r="AA653" i="1"/>
  <c r="N654" i="27"/>
  <c r="S654" i="27"/>
  <c r="Z654" i="1" s="1"/>
  <c r="T654" i="27"/>
  <c r="N655" i="27"/>
  <c r="S655" i="27"/>
  <c r="T655" i="27"/>
  <c r="N656" i="27"/>
  <c r="S656" i="27"/>
  <c r="T656" i="27"/>
  <c r="N657" i="27"/>
  <c r="S657" i="27"/>
  <c r="T657" i="27"/>
  <c r="N658" i="27"/>
  <c r="S658" i="27"/>
  <c r="T658" i="27"/>
  <c r="N659" i="27"/>
  <c r="S659" i="27"/>
  <c r="T659" i="27"/>
  <c r="N660" i="27"/>
  <c r="S660" i="27"/>
  <c r="T660" i="27"/>
  <c r="N661" i="27"/>
  <c r="S661" i="27"/>
  <c r="T661" i="27"/>
  <c r="N662" i="27"/>
  <c r="S662" i="27"/>
  <c r="T662" i="27"/>
  <c r="N663" i="27"/>
  <c r="S663" i="27"/>
  <c r="T663" i="27"/>
  <c r="N664" i="27"/>
  <c r="S664" i="27"/>
  <c r="T664" i="27"/>
  <c r="N665" i="27"/>
  <c r="S665" i="27"/>
  <c r="T665" i="27"/>
  <c r="N666" i="27"/>
  <c r="S666" i="27"/>
  <c r="T666" i="27"/>
  <c r="N667" i="27"/>
  <c r="N668" i="27"/>
  <c r="S668" i="27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T672" i="27"/>
  <c r="N673" i="27"/>
  <c r="S673" i="27"/>
  <c r="T673" i="27"/>
  <c r="N674" i="27"/>
  <c r="S674" i="27"/>
  <c r="T674" i="27"/>
  <c r="N675" i="27"/>
  <c r="S675" i="27"/>
  <c r="T675" i="27"/>
  <c r="N676" i="27"/>
  <c r="S676" i="27"/>
  <c r="T676" i="27"/>
  <c r="N677" i="27"/>
  <c r="S677" i="27"/>
  <c r="T677" i="27"/>
  <c r="N678" i="27"/>
  <c r="S678" i="27"/>
  <c r="T678" i="27"/>
  <c r="N679" i="27"/>
  <c r="S679" i="27"/>
  <c r="T679" i="27"/>
  <c r="N680" i="27"/>
  <c r="S680" i="27"/>
  <c r="T680" i="27"/>
  <c r="N681" i="27"/>
  <c r="S681" i="27"/>
  <c r="T681" i="27"/>
  <c r="N682" i="27"/>
  <c r="S682" i="27"/>
  <c r="T682" i="27"/>
  <c r="N683" i="27"/>
  <c r="S683" i="27"/>
  <c r="T683" i="27"/>
  <c r="N684" i="27"/>
  <c r="S684" i="27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T688" i="27"/>
  <c r="N689" i="27"/>
  <c r="S689" i="27"/>
  <c r="T689" i="27"/>
  <c r="N690" i="27"/>
  <c r="S690" i="27"/>
  <c r="T690" i="27"/>
  <c r="N691" i="27"/>
  <c r="S691" i="27"/>
  <c r="T691" i="27"/>
  <c r="N692" i="27"/>
  <c r="S692" i="27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T696" i="27"/>
  <c r="N697" i="27"/>
  <c r="S697" i="27"/>
  <c r="T697" i="27"/>
  <c r="N698" i="27"/>
  <c r="S698" i="27"/>
  <c r="T698" i="27"/>
  <c r="N699" i="27"/>
  <c r="S699" i="27"/>
  <c r="T699" i="27"/>
  <c r="N700" i="27"/>
  <c r="S700" i="27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T709" i="27"/>
  <c r="N710" i="27"/>
  <c r="S710" i="27"/>
  <c r="T710" i="27"/>
  <c r="N711" i="27"/>
  <c r="S711" i="27"/>
  <c r="T711" i="27"/>
  <c r="N712" i="27"/>
  <c r="S712" i="27"/>
  <c r="T712" i="27"/>
  <c r="N713" i="27"/>
  <c r="S713" i="27"/>
  <c r="T713" i="27"/>
  <c r="N714" i="27"/>
  <c r="S714" i="27"/>
  <c r="T714" i="27"/>
  <c r="N715" i="27"/>
  <c r="S715" i="27"/>
  <c r="T715" i="27"/>
  <c r="N716" i="27"/>
  <c r="S716" i="27"/>
  <c r="T716" i="27"/>
  <c r="N717" i="27"/>
  <c r="S717" i="27"/>
  <c r="T717" i="27"/>
  <c r="N718" i="27"/>
  <c r="S718" i="27"/>
  <c r="T718" i="27"/>
  <c r="N719" i="27"/>
  <c r="S719" i="27"/>
  <c r="T719" i="27"/>
  <c r="N720" i="27"/>
  <c r="S720" i="27"/>
  <c r="T720" i="27"/>
  <c r="N721" i="27"/>
  <c r="S721" i="27"/>
  <c r="T721" i="27"/>
  <c r="N722" i="27"/>
  <c r="S722" i="27"/>
  <c r="T722" i="27"/>
  <c r="N723" i="27"/>
  <c r="S723" i="27"/>
  <c r="T723" i="27"/>
  <c r="N724" i="27"/>
  <c r="S724" i="27"/>
  <c r="T724" i="27"/>
  <c r="N725" i="27"/>
  <c r="S725" i="27"/>
  <c r="T725" i="27"/>
  <c r="N726" i="27"/>
  <c r="S726" i="27"/>
  <c r="T726" i="27"/>
  <c r="N727" i="27"/>
  <c r="S727" i="27"/>
  <c r="T727" i="27"/>
  <c r="N728" i="27"/>
  <c r="S728" i="27"/>
  <c r="T728" i="27"/>
  <c r="N729" i="27"/>
  <c r="S729" i="27"/>
  <c r="T729" i="27"/>
  <c r="N730" i="27"/>
  <c r="S730" i="27"/>
  <c r="T730" i="27"/>
  <c r="N731" i="27"/>
  <c r="S731" i="27"/>
  <c r="T731" i="27"/>
  <c r="N732" i="27"/>
  <c r="S732" i="27"/>
  <c r="T732" i="27"/>
  <c r="N733" i="27"/>
  <c r="S733" i="27"/>
  <c r="T733" i="27"/>
  <c r="N734" i="27"/>
  <c r="S734" i="27"/>
  <c r="T734" i="27"/>
  <c r="N735" i="27"/>
  <c r="S735" i="27"/>
  <c r="T735" i="27"/>
  <c r="N736" i="27"/>
  <c r="S736" i="27"/>
  <c r="T736" i="27"/>
  <c r="N737" i="27"/>
  <c r="S737" i="27"/>
  <c r="T737" i="27"/>
  <c r="N738" i="27"/>
  <c r="S738" i="27"/>
  <c r="T738" i="27"/>
  <c r="N739" i="27"/>
  <c r="S739" i="27"/>
  <c r="T739" i="27"/>
  <c r="N740" i="27"/>
  <c r="S740" i="27"/>
  <c r="T740" i="27"/>
  <c r="N741" i="27"/>
  <c r="S741" i="27"/>
  <c r="T741" i="27"/>
  <c r="N742" i="27"/>
  <c r="S742" i="27"/>
  <c r="T742" i="27"/>
  <c r="N743" i="27"/>
  <c r="S743" i="27"/>
  <c r="T743" i="27"/>
  <c r="N744" i="27"/>
  <c r="S744" i="27"/>
  <c r="T744" i="27"/>
  <c r="N745" i="27"/>
  <c r="S745" i="27"/>
  <c r="T745" i="27"/>
  <c r="N746" i="27"/>
  <c r="S746" i="27"/>
  <c r="T746" i="27"/>
  <c r="N747" i="27"/>
  <c r="S747" i="27"/>
  <c r="T747" i="27"/>
  <c r="N748" i="27"/>
  <c r="S748" i="27"/>
  <c r="T748" i="27"/>
  <c r="N749" i="27"/>
  <c r="S749" i="27"/>
  <c r="T749" i="27"/>
  <c r="N750" i="27"/>
  <c r="S750" i="27"/>
  <c r="T750" i="27"/>
  <c r="N751" i="27"/>
  <c r="S751" i="27"/>
  <c r="T751" i="27"/>
  <c r="N752" i="27"/>
  <c r="S752" i="27"/>
  <c r="T752" i="27"/>
  <c r="N753" i="27"/>
  <c r="S753" i="27"/>
  <c r="T753" i="27"/>
  <c r="N754" i="27"/>
  <c r="S754" i="27"/>
  <c r="T754" i="27"/>
  <c r="N755" i="27"/>
  <c r="S755" i="27"/>
  <c r="T755" i="27"/>
  <c r="N756" i="27"/>
  <c r="S756" i="27"/>
  <c r="T756" i="27"/>
  <c r="N757" i="27"/>
  <c r="S757" i="27"/>
  <c r="T757" i="27"/>
  <c r="N758" i="27"/>
  <c r="S758" i="27"/>
  <c r="T758" i="27"/>
  <c r="N759" i="27"/>
  <c r="S759" i="27"/>
  <c r="T759" i="27"/>
  <c r="N760" i="27"/>
  <c r="S760" i="27"/>
  <c r="T760" i="27"/>
  <c r="N761" i="27"/>
  <c r="S761" i="27"/>
  <c r="T761" i="27"/>
  <c r="N762" i="27"/>
  <c r="S762" i="27"/>
  <c r="Z762" i="1"/>
  <c r="T762" i="27"/>
  <c r="N763" i="27"/>
  <c r="S763" i="27"/>
  <c r="T763" i="27"/>
  <c r="AA763" i="1" s="1"/>
  <c r="N764" i="27"/>
  <c r="S764" i="27"/>
  <c r="Z764" i="1"/>
  <c r="T764" i="27"/>
  <c r="N765" i="27"/>
  <c r="S765" i="27"/>
  <c r="T765" i="27"/>
  <c r="N766" i="27"/>
  <c r="S766" i="27"/>
  <c r="T766" i="27"/>
  <c r="AA766" i="1"/>
  <c r="N767" i="27"/>
  <c r="S767" i="27"/>
  <c r="T767" i="27"/>
  <c r="AA767" i="1"/>
  <c r="N768" i="27"/>
  <c r="S768" i="27"/>
  <c r="T768" i="27"/>
  <c r="N769" i="27"/>
  <c r="S769" i="27"/>
  <c r="T769" i="27"/>
  <c r="N770" i="27"/>
  <c r="S770" i="27"/>
  <c r="Z770" i="1" s="1"/>
  <c r="T770" i="27"/>
  <c r="AA770" i="1" s="1"/>
  <c r="N771" i="27"/>
  <c r="S771" i="27"/>
  <c r="T771" i="27"/>
  <c r="AA771" i="1" s="1"/>
  <c r="N772" i="27"/>
  <c r="S772" i="27"/>
  <c r="Z772" i="1"/>
  <c r="T772" i="27"/>
  <c r="N773" i="27"/>
  <c r="S773" i="27"/>
  <c r="T773" i="27"/>
  <c r="N774" i="27"/>
  <c r="S774" i="27"/>
  <c r="T774" i="27"/>
  <c r="N775" i="27"/>
  <c r="S775" i="27"/>
  <c r="T775" i="27"/>
  <c r="AA775" i="1" s="1"/>
  <c r="N776" i="27"/>
  <c r="S776" i="27"/>
  <c r="T776" i="27"/>
  <c r="N777" i="27"/>
  <c r="S777" i="27"/>
  <c r="T777" i="27"/>
  <c r="AA777" i="1"/>
  <c r="N778" i="27"/>
  <c r="S778" i="27"/>
  <c r="Z778" i="1" s="1"/>
  <c r="T778" i="27"/>
  <c r="N779" i="27"/>
  <c r="S779" i="27"/>
  <c r="T779" i="27"/>
  <c r="AA779" i="1"/>
  <c r="N780" i="27"/>
  <c r="S780" i="27"/>
  <c r="Z780" i="1" s="1"/>
  <c r="T780" i="27"/>
  <c r="N781" i="27"/>
  <c r="S781" i="27"/>
  <c r="T781" i="27"/>
  <c r="N782" i="27"/>
  <c r="S782" i="27"/>
  <c r="Z782" i="1"/>
  <c r="T782" i="27"/>
  <c r="AA782" i="1"/>
  <c r="N783" i="27"/>
  <c r="S783" i="27"/>
  <c r="T783" i="27"/>
  <c r="AA783" i="1"/>
  <c r="N784" i="27"/>
  <c r="S784" i="27"/>
  <c r="Z784" i="1" s="1"/>
  <c r="T784" i="27"/>
  <c r="N785" i="27"/>
  <c r="S785" i="27"/>
  <c r="T785" i="27"/>
  <c r="N786" i="27"/>
  <c r="S786" i="27"/>
  <c r="T786" i="27"/>
  <c r="AA786" i="1" s="1"/>
  <c r="N787" i="27"/>
  <c r="S787" i="27"/>
  <c r="T787" i="27"/>
  <c r="AA787" i="1" s="1"/>
  <c r="N788" i="27"/>
  <c r="S788" i="27"/>
  <c r="Z788" i="1"/>
  <c r="T788" i="27"/>
  <c r="N789" i="27"/>
  <c r="S789" i="27"/>
  <c r="T789" i="27"/>
  <c r="N790" i="27"/>
  <c r="S790" i="27"/>
  <c r="Z790" i="1" s="1"/>
  <c r="T790" i="27"/>
  <c r="N791" i="27"/>
  <c r="S791" i="27"/>
  <c r="T791" i="27"/>
  <c r="AA791" i="1"/>
  <c r="N792" i="27"/>
  <c r="S792" i="27"/>
  <c r="T792" i="27"/>
  <c r="N793" i="27"/>
  <c r="S793" i="27"/>
  <c r="T793" i="27"/>
  <c r="N794" i="27"/>
  <c r="S794" i="27"/>
  <c r="T794" i="27"/>
  <c r="N795" i="27"/>
  <c r="S795" i="27"/>
  <c r="T795" i="27"/>
  <c r="AA795" i="1" s="1"/>
  <c r="N796" i="27"/>
  <c r="S796" i="27"/>
  <c r="Z796" i="1"/>
  <c r="T796" i="27"/>
  <c r="N797" i="27"/>
  <c r="S797" i="27"/>
  <c r="T797" i="27"/>
  <c r="N798" i="27"/>
  <c r="S798" i="27"/>
  <c r="Z798" i="1" s="1"/>
  <c r="T798" i="27"/>
  <c r="N799" i="27"/>
  <c r="S799" i="27"/>
  <c r="T799" i="27"/>
  <c r="N800" i="27"/>
  <c r="S800" i="27"/>
  <c r="T800" i="27"/>
  <c r="AA800" i="1" s="1"/>
  <c r="N801" i="27"/>
  <c r="S801" i="27"/>
  <c r="T801" i="27"/>
  <c r="N802" i="27"/>
  <c r="S802" i="27"/>
  <c r="T802" i="27"/>
  <c r="N803" i="27"/>
  <c r="S803" i="27"/>
  <c r="T803" i="27"/>
  <c r="N804" i="27"/>
  <c r="S804" i="27"/>
  <c r="Z804" i="1" s="1"/>
  <c r="T804" i="27"/>
  <c r="AA804" i="1" s="1"/>
  <c r="N805" i="27"/>
  <c r="S805" i="27"/>
  <c r="T805" i="27"/>
  <c r="N806" i="27"/>
  <c r="S806" i="27"/>
  <c r="Z806" i="1" s="1"/>
  <c r="T806" i="27"/>
  <c r="N807" i="27"/>
  <c r="S807" i="27"/>
  <c r="T807" i="27"/>
  <c r="N808" i="27"/>
  <c r="S808" i="27"/>
  <c r="T808" i="27"/>
  <c r="AA808" i="1" s="1"/>
  <c r="N809" i="27"/>
  <c r="S809" i="27"/>
  <c r="T809" i="27"/>
  <c r="N810" i="27"/>
  <c r="S810" i="27"/>
  <c r="T810" i="27"/>
  <c r="N811" i="27"/>
  <c r="S811" i="27"/>
  <c r="T811" i="27"/>
  <c r="N812" i="27"/>
  <c r="S812" i="27"/>
  <c r="Z812" i="1" s="1"/>
  <c r="T812" i="27"/>
  <c r="AA812" i="1" s="1"/>
  <c r="N813" i="27"/>
  <c r="S813" i="27"/>
  <c r="T813" i="27"/>
  <c r="N814" i="27"/>
  <c r="S814" i="27"/>
  <c r="Z814" i="1" s="1"/>
  <c r="T814" i="27"/>
  <c r="N815" i="27"/>
  <c r="S815" i="27"/>
  <c r="T815" i="27"/>
  <c r="N816" i="27"/>
  <c r="S816" i="27"/>
  <c r="T816" i="27"/>
  <c r="AA816" i="1" s="1"/>
  <c r="N817" i="27"/>
  <c r="S817" i="27"/>
  <c r="T817" i="27"/>
  <c r="N818" i="27"/>
  <c r="S818" i="27"/>
  <c r="T818" i="27"/>
  <c r="N819" i="27"/>
  <c r="S819" i="27"/>
  <c r="T819" i="27"/>
  <c r="N820" i="27"/>
  <c r="S820" i="27"/>
  <c r="Z820" i="1" s="1"/>
  <c r="T820" i="27"/>
  <c r="AA820" i="1" s="1"/>
  <c r="N821" i="27"/>
  <c r="S821" i="27"/>
  <c r="T821" i="27"/>
  <c r="N822" i="27"/>
  <c r="S822" i="27"/>
  <c r="Z822" i="1" s="1"/>
  <c r="T822" i="27"/>
  <c r="N823" i="27"/>
  <c r="S823" i="27"/>
  <c r="T823" i="27"/>
  <c r="N824" i="27"/>
  <c r="S824" i="27"/>
  <c r="T824" i="27"/>
  <c r="AA824" i="1" s="1"/>
  <c r="N825" i="27"/>
  <c r="S825" i="27"/>
  <c r="T825" i="27"/>
  <c r="N826" i="27"/>
  <c r="S826" i="27"/>
  <c r="T826" i="27"/>
  <c r="N827" i="27"/>
  <c r="S827" i="27"/>
  <c r="T827" i="27"/>
  <c r="N828" i="27"/>
  <c r="S828" i="27"/>
  <c r="Z828" i="1" s="1"/>
  <c r="T828" i="27"/>
  <c r="AA828" i="1" s="1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/>
  <c r="N837" i="27"/>
  <c r="N838" i="27"/>
  <c r="N839" i="27"/>
  <c r="N840" i="27"/>
  <c r="N841" i="27"/>
  <c r="N842" i="27"/>
  <c r="T842" i="27"/>
  <c r="AA842" i="1"/>
  <c r="N843" i="27"/>
  <c r="T843" i="27"/>
  <c r="AA843" i="1" s="1"/>
  <c r="N844" i="27"/>
  <c r="T844" i="27"/>
  <c r="AA844" i="1"/>
  <c r="N845" i="27"/>
  <c r="T845" i="27"/>
  <c r="AA845" i="1" s="1"/>
  <c r="N846" i="27"/>
  <c r="N847" i="27"/>
  <c r="N848" i="27"/>
  <c r="T848" i="27"/>
  <c r="N849" i="27"/>
  <c r="S849" i="27"/>
  <c r="T849" i="27"/>
  <c r="AA849" i="1" s="1"/>
  <c r="N850" i="27"/>
  <c r="S850" i="27"/>
  <c r="T850" i="27"/>
  <c r="N851" i="27"/>
  <c r="S851" i="27"/>
  <c r="T851" i="27"/>
  <c r="N852" i="27"/>
  <c r="S852" i="27"/>
  <c r="Z852" i="1"/>
  <c r="T852" i="27"/>
  <c r="N853" i="27"/>
  <c r="S853" i="27"/>
  <c r="T853" i="27"/>
  <c r="AA853" i="1" s="1"/>
  <c r="N854" i="27"/>
  <c r="S854" i="27"/>
  <c r="T854" i="27"/>
  <c r="N855" i="27"/>
  <c r="S855" i="27"/>
  <c r="T855" i="27"/>
  <c r="N856" i="27"/>
  <c r="S856" i="27"/>
  <c r="Z856" i="1"/>
  <c r="T856" i="27"/>
  <c r="N857" i="27"/>
  <c r="S857" i="27"/>
  <c r="T857" i="27"/>
  <c r="AA857" i="1" s="1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/>
  <c r="N870" i="27"/>
  <c r="T870" i="27"/>
  <c r="N871" i="27"/>
  <c r="T871" i="27"/>
  <c r="N872" i="27"/>
  <c r="T872" i="27"/>
  <c r="N873" i="27"/>
  <c r="T873" i="27"/>
  <c r="AA873" i="1" s="1"/>
  <c r="N874" i="27"/>
  <c r="T874" i="27"/>
  <c r="N875" i="27"/>
  <c r="T875" i="27"/>
  <c r="AA875" i="1"/>
  <c r="N876" i="27"/>
  <c r="S876" i="27"/>
  <c r="T876" i="27"/>
  <c r="N877" i="27"/>
  <c r="S877" i="27"/>
  <c r="T877" i="27"/>
  <c r="N878" i="27"/>
  <c r="S878" i="27"/>
  <c r="Z878" i="1" s="1"/>
  <c r="T878" i="27"/>
  <c r="N879" i="27"/>
  <c r="S879" i="27"/>
  <c r="T879" i="27"/>
  <c r="AA879" i="1"/>
  <c r="N880" i="27"/>
  <c r="S880" i="27"/>
  <c r="T880" i="27"/>
  <c r="N881" i="27"/>
  <c r="S881" i="27"/>
  <c r="T881" i="27"/>
  <c r="N882" i="27"/>
  <c r="S882" i="27"/>
  <c r="Z882" i="1" s="1"/>
  <c r="T882" i="27"/>
  <c r="N883" i="27"/>
  <c r="S883" i="27"/>
  <c r="T883" i="27"/>
  <c r="AA883" i="1"/>
  <c r="N884" i="27"/>
  <c r="N885" i="27"/>
  <c r="T885" i="27"/>
  <c r="AA885" i="1"/>
  <c r="N886" i="27"/>
  <c r="T886" i="27"/>
  <c r="AA886" i="1" s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P890" i="26" s="1"/>
  <c r="Q888" i="26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4" i="25"/>
  <c r="N555" i="25"/>
  <c r="N556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O890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 s="1"/>
  <c r="R888" i="25"/>
  <c r="R890" i="25" s="1"/>
  <c r="P898" i="25"/>
  <c r="P899" i="25"/>
  <c r="P904" i="25"/>
  <c r="P905" i="25"/>
  <c r="T905" i="25"/>
  <c r="P907" i="25"/>
  <c r="P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N56" i="20"/>
  <c r="N57" i="20"/>
  <c r="N58" i="20"/>
  <c r="N59" i="20"/>
  <c r="N60" i="20"/>
  <c r="AA60" i="1"/>
  <c r="N61" i="20"/>
  <c r="AA61" i="1"/>
  <c r="N62" i="20"/>
  <c r="N63" i="20"/>
  <c r="AA63" i="1"/>
  <c r="N64" i="20"/>
  <c r="N65" i="20"/>
  <c r="N66" i="20"/>
  <c r="N67" i="20"/>
  <c r="AA67" i="1"/>
  <c r="N68" i="20"/>
  <c r="N69" i="20"/>
  <c r="AA69" i="1"/>
  <c r="N71" i="20"/>
  <c r="N72" i="20"/>
  <c r="N73" i="20"/>
  <c r="N74" i="20"/>
  <c r="Z74" i="1"/>
  <c r="N75" i="20"/>
  <c r="N76" i="20"/>
  <c r="Z76" i="1"/>
  <c r="N77" i="20"/>
  <c r="N78" i="20"/>
  <c r="Z78" i="1"/>
  <c r="N79" i="20"/>
  <c r="N80" i="20"/>
  <c r="Z80" i="1"/>
  <c r="N81" i="20"/>
  <c r="N82" i="20"/>
  <c r="Z82" i="1"/>
  <c r="N83" i="20"/>
  <c r="N84" i="20"/>
  <c r="Z84" i="1"/>
  <c r="N85" i="20"/>
  <c r="N86" i="20"/>
  <c r="Z86" i="1"/>
  <c r="N87" i="20"/>
  <c r="N88" i="20"/>
  <c r="Z88" i="1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N105" i="20"/>
  <c r="Z105" i="1"/>
  <c r="N106" i="20"/>
  <c r="N107" i="20"/>
  <c r="Z107" i="1"/>
  <c r="N108" i="20"/>
  <c r="N109" i="20"/>
  <c r="Z109" i="1"/>
  <c r="N110" i="20"/>
  <c r="N111" i="20"/>
  <c r="N112" i="20"/>
  <c r="N114" i="20"/>
  <c r="N115" i="20"/>
  <c r="N116" i="20"/>
  <c r="AA116" i="1"/>
  <c r="N117" i="20"/>
  <c r="N118" i="20"/>
  <c r="N119" i="20"/>
  <c r="N120" i="20"/>
  <c r="Z120" i="1"/>
  <c r="N121" i="20"/>
  <c r="N122" i="20"/>
  <c r="AA122" i="1"/>
  <c r="N123" i="20"/>
  <c r="N124" i="20"/>
  <c r="N125" i="20"/>
  <c r="N126" i="20"/>
  <c r="Z126" i="1"/>
  <c r="N127" i="20"/>
  <c r="AA127" i="1"/>
  <c r="N128" i="20"/>
  <c r="N129" i="20"/>
  <c r="N130" i="20"/>
  <c r="AA130" i="1"/>
  <c r="N131" i="20"/>
  <c r="N132" i="20"/>
  <c r="N133" i="20"/>
  <c r="N134" i="20"/>
  <c r="Z134" i="1"/>
  <c r="N135" i="20"/>
  <c r="AA135" i="1"/>
  <c r="N136" i="20"/>
  <c r="N137" i="20"/>
  <c r="N138" i="20"/>
  <c r="Z138" i="1"/>
  <c r="N139" i="20"/>
  <c r="N140" i="20"/>
  <c r="N141" i="20"/>
  <c r="N142" i="20"/>
  <c r="AA142" i="1"/>
  <c r="N143" i="20"/>
  <c r="AA143" i="1"/>
  <c r="N144" i="20"/>
  <c r="N145" i="20"/>
  <c r="N146" i="20"/>
  <c r="AA146" i="1"/>
  <c r="N147" i="20"/>
  <c r="N148" i="20"/>
  <c r="N149" i="20"/>
  <c r="N150" i="20"/>
  <c r="AA150" i="1"/>
  <c r="N151" i="20"/>
  <c r="AA151" i="1"/>
  <c r="N152" i="20"/>
  <c r="N153" i="20"/>
  <c r="N154" i="20"/>
  <c r="Z154" i="1"/>
  <c r="N155" i="20"/>
  <c r="Z155" i="1"/>
  <c r="N156" i="20"/>
  <c r="N157" i="20"/>
  <c r="N158" i="20"/>
  <c r="Z158" i="1"/>
  <c r="N159" i="20"/>
  <c r="Z159" i="1"/>
  <c r="N160" i="20"/>
  <c r="N161" i="20"/>
  <c r="Z161" i="1"/>
  <c r="N162" i="20"/>
  <c r="N163" i="20"/>
  <c r="N164" i="20"/>
  <c r="N165" i="20"/>
  <c r="Z165" i="1"/>
  <c r="N166" i="20"/>
  <c r="Z166" i="1"/>
  <c r="N167" i="20"/>
  <c r="N168" i="20"/>
  <c r="N169" i="20"/>
  <c r="Z169" i="1"/>
  <c r="N170" i="20"/>
  <c r="N171" i="20"/>
  <c r="N172" i="20"/>
  <c r="N173" i="20"/>
  <c r="AA173" i="1"/>
  <c r="N174" i="20"/>
  <c r="N175" i="20"/>
  <c r="N176" i="20"/>
  <c r="AA176" i="1"/>
  <c r="N177" i="20"/>
  <c r="Z177" i="1"/>
  <c r="N178" i="20"/>
  <c r="N179" i="20"/>
  <c r="N180" i="20"/>
  <c r="Z180" i="1"/>
  <c r="N181" i="20"/>
  <c r="AA181" i="1"/>
  <c r="N182" i="20"/>
  <c r="Z182" i="1"/>
  <c r="N183" i="20"/>
  <c r="N184" i="20"/>
  <c r="AA184" i="1"/>
  <c r="N185" i="20"/>
  <c r="N186" i="20"/>
  <c r="N187" i="20"/>
  <c r="N188" i="20"/>
  <c r="Z188" i="1"/>
  <c r="N189" i="20"/>
  <c r="N190" i="20"/>
  <c r="N191" i="20"/>
  <c r="Z191" i="1"/>
  <c r="N192" i="20"/>
  <c r="N193" i="20"/>
  <c r="N194" i="20"/>
  <c r="N195" i="20"/>
  <c r="AA195" i="1"/>
  <c r="N196" i="20"/>
  <c r="Z196" i="1"/>
  <c r="N197" i="20"/>
  <c r="N198" i="20"/>
  <c r="N199" i="20"/>
  <c r="Z199" i="1"/>
  <c r="N200" i="20"/>
  <c r="N201" i="20"/>
  <c r="Z201" i="1"/>
  <c r="N202" i="20"/>
  <c r="N203" i="20"/>
  <c r="Z203" i="1"/>
  <c r="N204" i="20"/>
  <c r="N205" i="20"/>
  <c r="Z205" i="1"/>
  <c r="N206" i="20"/>
  <c r="N207" i="20"/>
  <c r="Z207" i="1"/>
  <c r="N208" i="20"/>
  <c r="N209" i="20"/>
  <c r="Z209" i="1"/>
  <c r="N210" i="20"/>
  <c r="N211" i="20"/>
  <c r="Z211" i="1"/>
  <c r="N212" i="20"/>
  <c r="N213" i="20"/>
  <c r="N214" i="20"/>
  <c r="N215" i="20"/>
  <c r="Z215" i="1"/>
  <c r="AA215" i="1"/>
  <c r="N216" i="20"/>
  <c r="N217" i="20"/>
  <c r="AA217" i="1"/>
  <c r="N218" i="20"/>
  <c r="N219" i="20"/>
  <c r="Z219" i="1"/>
  <c r="N220" i="20"/>
  <c r="AA220" i="1"/>
  <c r="N221" i="20"/>
  <c r="N222" i="20"/>
  <c r="N223" i="20"/>
  <c r="Z223" i="1"/>
  <c r="N224" i="20"/>
  <c r="AA224" i="1"/>
  <c r="N225" i="20"/>
  <c r="N226" i="20"/>
  <c r="N227" i="20"/>
  <c r="AA227" i="1"/>
  <c r="N228" i="20"/>
  <c r="AA228" i="1"/>
  <c r="N229" i="20"/>
  <c r="N230" i="20"/>
  <c r="N231" i="20"/>
  <c r="Z231" i="1"/>
  <c r="N232" i="20"/>
  <c r="AA232" i="1"/>
  <c r="N233" i="20"/>
  <c r="N234" i="20"/>
  <c r="N235" i="20"/>
  <c r="AA235" i="1"/>
  <c r="N236" i="20"/>
  <c r="Z236" i="1"/>
  <c r="N237" i="20"/>
  <c r="N238" i="20"/>
  <c r="N239" i="20"/>
  <c r="Z239" i="1"/>
  <c r="N240" i="20"/>
  <c r="Z240" i="1"/>
  <c r="N241" i="20"/>
  <c r="N242" i="20"/>
  <c r="N243" i="20"/>
  <c r="AA243" i="1"/>
  <c r="N244" i="20"/>
  <c r="AA244" i="1"/>
  <c r="N245" i="20"/>
  <c r="N246" i="20"/>
  <c r="N247" i="20"/>
  <c r="Z247" i="1"/>
  <c r="N248" i="20"/>
  <c r="Z248" i="1"/>
  <c r="N249" i="20"/>
  <c r="N250" i="20"/>
  <c r="N251" i="20"/>
  <c r="AA251" i="1"/>
  <c r="N252" i="20"/>
  <c r="AA252" i="1"/>
  <c r="N253" i="20"/>
  <c r="N254" i="20"/>
  <c r="N255" i="20"/>
  <c r="Z255" i="1"/>
  <c r="N256" i="20"/>
  <c r="Z256" i="1"/>
  <c r="N257" i="20"/>
  <c r="N258" i="20"/>
  <c r="N259" i="20"/>
  <c r="AA259" i="1"/>
  <c r="N260" i="20"/>
  <c r="AA260" i="1"/>
  <c r="N261" i="20"/>
  <c r="N262" i="20"/>
  <c r="N263" i="20"/>
  <c r="AA263" i="1"/>
  <c r="N264" i="20"/>
  <c r="N265" i="20"/>
  <c r="N266" i="20"/>
  <c r="N267" i="20"/>
  <c r="AA267" i="1"/>
  <c r="N268" i="20"/>
  <c r="AA268" i="1"/>
  <c r="N269" i="20"/>
  <c r="N270" i="20"/>
  <c r="N271" i="20"/>
  <c r="Z271" i="1"/>
  <c r="N272" i="20"/>
  <c r="N273" i="20"/>
  <c r="Z273" i="1"/>
  <c r="N274" i="20"/>
  <c r="N275" i="20"/>
  <c r="Z275" i="1"/>
  <c r="N276" i="20"/>
  <c r="N277" i="20"/>
  <c r="Z277" i="1"/>
  <c r="N278" i="20"/>
  <c r="N279" i="20"/>
  <c r="Z279" i="1"/>
  <c r="AA279" i="1"/>
  <c r="N280" i="20"/>
  <c r="N281" i="20"/>
  <c r="N282" i="20"/>
  <c r="N283" i="20"/>
  <c r="Z283" i="1"/>
  <c r="N284" i="20"/>
  <c r="AA284" i="1"/>
  <c r="N286" i="20"/>
  <c r="N287" i="20"/>
  <c r="N288" i="20"/>
  <c r="Z288" i="1"/>
  <c r="AO288" i="1" s="1"/>
  <c r="N289" i="20"/>
  <c r="N290" i="20"/>
  <c r="N291" i="20"/>
  <c r="N292" i="20"/>
  <c r="Z292" i="1"/>
  <c r="N293" i="20"/>
  <c r="N294" i="20"/>
  <c r="N295" i="20"/>
  <c r="N296" i="20"/>
  <c r="Z296" i="1"/>
  <c r="N297" i="20"/>
  <c r="Z297" i="1"/>
  <c r="N298" i="20"/>
  <c r="N299" i="20"/>
  <c r="N300" i="20"/>
  <c r="N301" i="20"/>
  <c r="Z301" i="1"/>
  <c r="N302" i="20"/>
  <c r="N303" i="20"/>
  <c r="N304" i="20"/>
  <c r="Z304" i="1"/>
  <c r="N305" i="20"/>
  <c r="Z305" i="1"/>
  <c r="N306" i="20"/>
  <c r="N307" i="20"/>
  <c r="N308" i="20"/>
  <c r="Z308" i="1"/>
  <c r="N309" i="20"/>
  <c r="Z309" i="1"/>
  <c r="N310" i="20"/>
  <c r="N311" i="20"/>
  <c r="N312" i="20"/>
  <c r="Z312" i="1"/>
  <c r="N313" i="20"/>
  <c r="Z313" i="1"/>
  <c r="N314" i="20"/>
  <c r="N315" i="20"/>
  <c r="N316" i="20"/>
  <c r="Z316" i="1"/>
  <c r="N317" i="20"/>
  <c r="Z317" i="1"/>
  <c r="N318" i="20"/>
  <c r="N319" i="20"/>
  <c r="N320" i="20"/>
  <c r="Z320" i="1"/>
  <c r="N321" i="20"/>
  <c r="N322" i="20"/>
  <c r="N323" i="20"/>
  <c r="Z323" i="1"/>
  <c r="N324" i="20"/>
  <c r="Z324" i="1"/>
  <c r="N325" i="20"/>
  <c r="N326" i="20"/>
  <c r="N327" i="20"/>
  <c r="Z327" i="1"/>
  <c r="AA327" i="1"/>
  <c r="N328" i="20"/>
  <c r="N329" i="20"/>
  <c r="Z329" i="1"/>
  <c r="N330" i="20"/>
  <c r="N331" i="20"/>
  <c r="Z331" i="1"/>
  <c r="N332" i="20"/>
  <c r="Z332" i="1"/>
  <c r="N333" i="20"/>
  <c r="N334" i="20"/>
  <c r="N335" i="20"/>
  <c r="Z335" i="1"/>
  <c r="N336" i="20"/>
  <c r="Z336" i="1"/>
  <c r="AA336" i="1"/>
  <c r="N337" i="20"/>
  <c r="Z337" i="1"/>
  <c r="N338" i="20"/>
  <c r="N339" i="20"/>
  <c r="Z339" i="1"/>
  <c r="N340" i="20"/>
  <c r="Z340" i="1"/>
  <c r="N341" i="20"/>
  <c r="N342" i="20"/>
  <c r="N343" i="20"/>
  <c r="Z343" i="1"/>
  <c r="N344" i="20"/>
  <c r="Z344" i="1"/>
  <c r="N345" i="20"/>
  <c r="AA345" i="1"/>
  <c r="N346" i="20"/>
  <c r="Z346" i="1"/>
  <c r="N347" i="20"/>
  <c r="N348" i="20"/>
  <c r="N349" i="20"/>
  <c r="Z349" i="1"/>
  <c r="N350" i="20"/>
  <c r="N351" i="20"/>
  <c r="N352" i="20"/>
  <c r="N353" i="20"/>
  <c r="Z353" i="1"/>
  <c r="N354" i="20"/>
  <c r="Z354" i="1"/>
  <c r="N355" i="20"/>
  <c r="N356" i="20"/>
  <c r="N357" i="20"/>
  <c r="Z357" i="1"/>
  <c r="N358" i="20"/>
  <c r="Z358" i="1"/>
  <c r="N359" i="20"/>
  <c r="N360" i="20"/>
  <c r="N361" i="20"/>
  <c r="Z361" i="1"/>
  <c r="N362" i="20"/>
  <c r="Z362" i="1"/>
  <c r="N363" i="20"/>
  <c r="N364" i="20"/>
  <c r="N365" i="20"/>
  <c r="AA365" i="1"/>
  <c r="N366" i="20"/>
  <c r="N367" i="20"/>
  <c r="N368" i="20"/>
  <c r="N369" i="20"/>
  <c r="Z369" i="1"/>
  <c r="N370" i="20"/>
  <c r="Z370" i="1"/>
  <c r="N371" i="20"/>
  <c r="N372" i="20"/>
  <c r="N373" i="20"/>
  <c r="Z373" i="1"/>
  <c r="N374" i="20"/>
  <c r="Z374" i="1"/>
  <c r="N375" i="20"/>
  <c r="N376" i="20"/>
  <c r="N377" i="20"/>
  <c r="N378" i="20"/>
  <c r="Z378" i="1"/>
  <c r="N379" i="20"/>
  <c r="N380" i="20"/>
  <c r="N381" i="20"/>
  <c r="AA381" i="1"/>
  <c r="N382" i="20"/>
  <c r="AA382" i="1"/>
  <c r="N384" i="20"/>
  <c r="N385" i="20"/>
  <c r="AA385" i="1"/>
  <c r="N386" i="20"/>
  <c r="N387" i="20"/>
  <c r="Z387" i="1"/>
  <c r="N388" i="20"/>
  <c r="N389" i="20"/>
  <c r="Z389" i="1"/>
  <c r="AA389" i="1"/>
  <c r="N390" i="20"/>
  <c r="N391" i="20"/>
  <c r="Z391" i="1"/>
  <c r="N392" i="20"/>
  <c r="N393" i="20"/>
  <c r="Z393" i="1"/>
  <c r="AA393" i="1"/>
  <c r="N394" i="20"/>
  <c r="N395" i="20"/>
  <c r="Z395" i="1"/>
  <c r="N396" i="20"/>
  <c r="N397" i="20"/>
  <c r="Z397" i="1"/>
  <c r="AA397" i="1"/>
  <c r="N398" i="20"/>
  <c r="N399" i="20"/>
  <c r="Z399" i="1"/>
  <c r="N400" i="20"/>
  <c r="N401" i="20"/>
  <c r="AA401" i="1"/>
  <c r="N402" i="20"/>
  <c r="N403" i="20"/>
  <c r="N404" i="20"/>
  <c r="N405" i="20"/>
  <c r="N406" i="20"/>
  <c r="N407" i="20"/>
  <c r="N408" i="20"/>
  <c r="N409" i="20"/>
  <c r="N410" i="20"/>
  <c r="Z410" i="1"/>
  <c r="N411" i="20"/>
  <c r="Z411" i="1"/>
  <c r="AA411" i="1"/>
  <c r="N412" i="20"/>
  <c r="Z412" i="1"/>
  <c r="AA412" i="1"/>
  <c r="N413" i="20"/>
  <c r="AA413" i="1"/>
  <c r="N414" i="20"/>
  <c r="Z414" i="1"/>
  <c r="N415" i="20"/>
  <c r="Z415" i="1"/>
  <c r="N416" i="20"/>
  <c r="AA416" i="1"/>
  <c r="N417" i="20"/>
  <c r="Z417" i="1"/>
  <c r="AA417" i="1"/>
  <c r="N418" i="20"/>
  <c r="Z418" i="1"/>
  <c r="N419" i="20"/>
  <c r="Z419" i="1"/>
  <c r="AA419" i="1"/>
  <c r="N420" i="20"/>
  <c r="Z420" i="1"/>
  <c r="AA420" i="1"/>
  <c r="N421" i="20"/>
  <c r="AA421" i="1"/>
  <c r="N422" i="20"/>
  <c r="Z422" i="1"/>
  <c r="N423" i="20"/>
  <c r="Z423" i="1"/>
  <c r="AA423" i="1"/>
  <c r="N424" i="20"/>
  <c r="Z424" i="1"/>
  <c r="AA424" i="1"/>
  <c r="N425" i="20"/>
  <c r="AA425" i="1"/>
  <c r="N426" i="20"/>
  <c r="Z426" i="1"/>
  <c r="N427" i="20"/>
  <c r="Z427" i="1"/>
  <c r="AA427" i="1"/>
  <c r="N428" i="20"/>
  <c r="Z428" i="1"/>
  <c r="AA428" i="1"/>
  <c r="N429" i="20"/>
  <c r="AA429" i="1"/>
  <c r="N430" i="20"/>
  <c r="Z430" i="1"/>
  <c r="N431" i="20"/>
  <c r="Z431" i="1"/>
  <c r="AA431" i="1"/>
  <c r="N432" i="20"/>
  <c r="Z432" i="1"/>
  <c r="AA432" i="1"/>
  <c r="N433" i="20"/>
  <c r="AA433" i="1"/>
  <c r="N434" i="20"/>
  <c r="Z434" i="1"/>
  <c r="N435" i="20"/>
  <c r="Z435" i="1"/>
  <c r="AA435" i="1"/>
  <c r="N436" i="20"/>
  <c r="Z436" i="1"/>
  <c r="AA436" i="1"/>
  <c r="N437" i="20"/>
  <c r="AA437" i="1"/>
  <c r="N438" i="20"/>
  <c r="Z438" i="1"/>
  <c r="N439" i="20"/>
  <c r="Z439" i="1"/>
  <c r="AA439" i="1"/>
  <c r="N440" i="20"/>
  <c r="Z440" i="1"/>
  <c r="AA440" i="1"/>
  <c r="N441" i="20"/>
  <c r="AA441" i="1"/>
  <c r="N442" i="20"/>
  <c r="Z442" i="1"/>
  <c r="N443" i="20"/>
  <c r="Z443" i="1"/>
  <c r="AA443" i="1"/>
  <c r="N444" i="20"/>
  <c r="Z444" i="1"/>
  <c r="AA444" i="1"/>
  <c r="N445" i="20"/>
  <c r="AA445" i="1"/>
  <c r="N446" i="20"/>
  <c r="Z446" i="1"/>
  <c r="N447" i="20"/>
  <c r="Z447" i="1"/>
  <c r="AA447" i="1"/>
  <c r="N448" i="20"/>
  <c r="Z448" i="1"/>
  <c r="AA448" i="1"/>
  <c r="N449" i="20"/>
  <c r="AA449" i="1"/>
  <c r="N450" i="20"/>
  <c r="Z450" i="1"/>
  <c r="G49" i="29" s="1"/>
  <c r="N451" i="20"/>
  <c r="Z451" i="1"/>
  <c r="AA451" i="1"/>
  <c r="N452" i="20"/>
  <c r="Z452" i="1"/>
  <c r="AA452" i="1"/>
  <c r="N453" i="20"/>
  <c r="Z453" i="1"/>
  <c r="AA453" i="1"/>
  <c r="N454" i="20"/>
  <c r="Z454" i="1"/>
  <c r="AA454" i="1"/>
  <c r="N455" i="20"/>
  <c r="Z455" i="1"/>
  <c r="AA455" i="1"/>
  <c r="N456" i="20"/>
  <c r="Z456" i="1"/>
  <c r="AA456" i="1"/>
  <c r="N457" i="20"/>
  <c r="Z457" i="1"/>
  <c r="AA457" i="1"/>
  <c r="N458" i="20"/>
  <c r="Z458" i="1"/>
  <c r="AA458" i="1"/>
  <c r="N459" i="20"/>
  <c r="Z459" i="1"/>
  <c r="AA459" i="1"/>
  <c r="N460" i="20"/>
  <c r="Z460" i="1"/>
  <c r="AA460" i="1"/>
  <c r="N461" i="20"/>
  <c r="Z461" i="1"/>
  <c r="AA461" i="1"/>
  <c r="N462" i="20"/>
  <c r="Z462" i="1"/>
  <c r="AA462" i="1"/>
  <c r="N463" i="20"/>
  <c r="Z463" i="1"/>
  <c r="AA463" i="1"/>
  <c r="N464" i="20"/>
  <c r="Z464" i="1"/>
  <c r="AA464" i="1"/>
  <c r="N465" i="20"/>
  <c r="Z465" i="1"/>
  <c r="AA465" i="1"/>
  <c r="N466" i="20"/>
  <c r="Z466" i="1"/>
  <c r="AA466" i="1"/>
  <c r="N467" i="20"/>
  <c r="Z467" i="1"/>
  <c r="AA467" i="1"/>
  <c r="N468" i="20"/>
  <c r="Z468" i="1"/>
  <c r="AA468" i="1"/>
  <c r="N469" i="20"/>
  <c r="Z469" i="1"/>
  <c r="AA469" i="1"/>
  <c r="N470" i="20"/>
  <c r="Z470" i="1"/>
  <c r="AA470" i="1"/>
  <c r="N471" i="20"/>
  <c r="Z471" i="1"/>
  <c r="AA471" i="1"/>
  <c r="N472" i="20"/>
  <c r="Z472" i="1"/>
  <c r="AA472" i="1"/>
  <c r="N473" i="20"/>
  <c r="Z473" i="1"/>
  <c r="AA473" i="1"/>
  <c r="N474" i="20"/>
  <c r="Z474" i="1"/>
  <c r="AA474" i="1"/>
  <c r="N475" i="20"/>
  <c r="Z475" i="1"/>
  <c r="AA475" i="1"/>
  <c r="N476" i="20"/>
  <c r="Z476" i="1"/>
  <c r="AA476" i="1"/>
  <c r="N477" i="20"/>
  <c r="Z477" i="1"/>
  <c r="AA477" i="1"/>
  <c r="N478" i="20"/>
  <c r="Z478" i="1"/>
  <c r="AA478" i="1"/>
  <c r="N479" i="20"/>
  <c r="Z479" i="1"/>
  <c r="AA479" i="1"/>
  <c r="N480" i="20"/>
  <c r="Z480" i="1"/>
  <c r="AA480" i="1"/>
  <c r="N481" i="20"/>
  <c r="Z481" i="1"/>
  <c r="AA481" i="1"/>
  <c r="N482" i="20"/>
  <c r="Z482" i="1"/>
  <c r="AA482" i="1"/>
  <c r="N483" i="20"/>
  <c r="Z483" i="1"/>
  <c r="AA483" i="1"/>
  <c r="N484" i="20"/>
  <c r="Z484" i="1"/>
  <c r="AA484" i="1"/>
  <c r="N485" i="20"/>
  <c r="Z485" i="1"/>
  <c r="AA485" i="1"/>
  <c r="N486" i="20"/>
  <c r="Z486" i="1"/>
  <c r="AA486" i="1"/>
  <c r="N487" i="20"/>
  <c r="Z487" i="1"/>
  <c r="AA487" i="1"/>
  <c r="N488" i="20"/>
  <c r="Z488" i="1"/>
  <c r="AA488" i="1"/>
  <c r="N489" i="20"/>
  <c r="Z489" i="1"/>
  <c r="AA489" i="1"/>
  <c r="N490" i="20"/>
  <c r="Z490" i="1"/>
  <c r="AA490" i="1"/>
  <c r="N491" i="20"/>
  <c r="Z491" i="1"/>
  <c r="AA491" i="1"/>
  <c r="N492" i="20"/>
  <c r="Z492" i="1"/>
  <c r="AA492" i="1"/>
  <c r="N493" i="20"/>
  <c r="Z493" i="1"/>
  <c r="AA493" i="1"/>
  <c r="N494" i="20"/>
  <c r="Z494" i="1"/>
  <c r="AA494" i="1"/>
  <c r="N495" i="20"/>
  <c r="Z495" i="1"/>
  <c r="AA495" i="1"/>
  <c r="N496" i="20"/>
  <c r="Z496" i="1"/>
  <c r="AA496" i="1"/>
  <c r="N497" i="20"/>
  <c r="Z497" i="1"/>
  <c r="AA497" i="1"/>
  <c r="N498" i="20"/>
  <c r="Z498" i="1"/>
  <c r="AA498" i="1"/>
  <c r="N499" i="20"/>
  <c r="Z499" i="1"/>
  <c r="AA499" i="1"/>
  <c r="N500" i="20"/>
  <c r="Z500" i="1"/>
  <c r="AA500" i="1"/>
  <c r="N501" i="20"/>
  <c r="Z501" i="1"/>
  <c r="AA501" i="1"/>
  <c r="N502" i="20"/>
  <c r="Z502" i="1"/>
  <c r="AA502" i="1"/>
  <c r="N503" i="20"/>
  <c r="Z503" i="1"/>
  <c r="AA503" i="1"/>
  <c r="N504" i="20"/>
  <c r="Z504" i="1"/>
  <c r="AA504" i="1"/>
  <c r="N505" i="20"/>
  <c r="Z505" i="1"/>
  <c r="AA505" i="1"/>
  <c r="N506" i="20"/>
  <c r="Z506" i="1"/>
  <c r="AA506" i="1"/>
  <c r="N507" i="20"/>
  <c r="Z507" i="1"/>
  <c r="AA507" i="1"/>
  <c r="N508" i="20"/>
  <c r="Z508" i="1"/>
  <c r="AA508" i="1"/>
  <c r="N509" i="20"/>
  <c r="Z509" i="1"/>
  <c r="AA509" i="1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Z525" i="1"/>
  <c r="N526" i="20"/>
  <c r="AA526" i="1"/>
  <c r="N527" i="20"/>
  <c r="N528" i="20"/>
  <c r="Z528" i="1"/>
  <c r="N529" i="20"/>
  <c r="Z529" i="1"/>
  <c r="AA529" i="1"/>
  <c r="N530" i="20"/>
  <c r="Z530" i="1"/>
  <c r="AA530" i="1"/>
  <c r="N531" i="20"/>
  <c r="N532" i="20"/>
  <c r="AA532" i="1"/>
  <c r="N533" i="20"/>
  <c r="Z533" i="1"/>
  <c r="N534" i="20"/>
  <c r="AA534" i="1"/>
  <c r="N535" i="20"/>
  <c r="Z535" i="1"/>
  <c r="N536" i="20"/>
  <c r="Z536" i="1"/>
  <c r="AA536" i="1"/>
  <c r="N537" i="20"/>
  <c r="Z537" i="1"/>
  <c r="AA537" i="1"/>
  <c r="N538" i="20"/>
  <c r="AA538" i="1"/>
  <c r="N539" i="20"/>
  <c r="Z539" i="1"/>
  <c r="N540" i="20"/>
  <c r="N541" i="20"/>
  <c r="Z541" i="1"/>
  <c r="N542" i="20"/>
  <c r="N543" i="20"/>
  <c r="Z543" i="1"/>
  <c r="N544" i="20"/>
  <c r="Z544" i="1"/>
  <c r="AA544" i="1"/>
  <c r="N545" i="20"/>
  <c r="AA545" i="1"/>
  <c r="N546" i="20"/>
  <c r="Z546" i="1"/>
  <c r="N547" i="20"/>
  <c r="Z547" i="1"/>
  <c r="N548" i="20"/>
  <c r="N549" i="20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9" i="1"/>
  <c r="N560" i="20"/>
  <c r="Z560" i="1"/>
  <c r="N561" i="20"/>
  <c r="AA561" i="1"/>
  <c r="N562" i="20"/>
  <c r="Z562" i="1"/>
  <c r="N563" i="20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N583" i="20"/>
  <c r="Z583" i="1"/>
  <c r="N584" i="20"/>
  <c r="Z584" i="1"/>
  <c r="AA584" i="1"/>
  <c r="N585" i="20"/>
  <c r="N586" i="20"/>
  <c r="Z586" i="1"/>
  <c r="N587" i="20"/>
  <c r="AA587" i="1"/>
  <c r="N588" i="20"/>
  <c r="Z588" i="1"/>
  <c r="N589" i="20"/>
  <c r="N590" i="20"/>
  <c r="Z590" i="1"/>
  <c r="AA590" i="1"/>
  <c r="N591" i="20"/>
  <c r="AA591" i="1"/>
  <c r="N592" i="20"/>
  <c r="Z592" i="1"/>
  <c r="N593" i="20"/>
  <c r="Z593" i="1"/>
  <c r="AA593" i="1"/>
  <c r="N594" i="20"/>
  <c r="Z594" i="1"/>
  <c r="AA594" i="1"/>
  <c r="N595" i="20"/>
  <c r="AA595" i="1"/>
  <c r="N596" i="20"/>
  <c r="Z596" i="1"/>
  <c r="N597" i="20"/>
  <c r="Z597" i="1"/>
  <c r="AA597" i="1"/>
  <c r="N598" i="20"/>
  <c r="Z598" i="1"/>
  <c r="AA598" i="1"/>
  <c r="N599" i="20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Z606" i="1"/>
  <c r="AA606" i="1"/>
  <c r="N607" i="20"/>
  <c r="Z607" i="1"/>
  <c r="AA607" i="1"/>
  <c r="N608" i="20"/>
  <c r="Z608" i="1"/>
  <c r="N609" i="20"/>
  <c r="Z609" i="1"/>
  <c r="N610" i="20"/>
  <c r="N611" i="20"/>
  <c r="AA611" i="1"/>
  <c r="N612" i="20"/>
  <c r="AA612" i="1"/>
  <c r="N613" i="20"/>
  <c r="Z613" i="1"/>
  <c r="N614" i="20"/>
  <c r="Z614" i="1"/>
  <c r="N615" i="20"/>
  <c r="Z615" i="1"/>
  <c r="N616" i="20"/>
  <c r="N617" i="20"/>
  <c r="AA617" i="1"/>
  <c r="N618" i="20"/>
  <c r="Z618" i="1"/>
  <c r="N619" i="20"/>
  <c r="Z619" i="1"/>
  <c r="N620" i="20"/>
  <c r="N621" i="20"/>
  <c r="Z621" i="1"/>
  <c r="N622" i="20"/>
  <c r="Z622" i="1"/>
  <c r="N623" i="20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 i="20"/>
  <c r="Z655" i="1"/>
  <c r="AA655" i="1"/>
  <c r="N656" i="20"/>
  <c r="Z656" i="1"/>
  <c r="AA656" i="1"/>
  <c r="N657" i="20"/>
  <c r="Z657" i="1"/>
  <c r="AA657" i="1"/>
  <c r="N658" i="20"/>
  <c r="Z658" i="1"/>
  <c r="AA658" i="1"/>
  <c r="N659" i="20"/>
  <c r="Z659" i="1"/>
  <c r="AA659" i="1"/>
  <c r="N660" i="20"/>
  <c r="Z660" i="1"/>
  <c r="AA660" i="1"/>
  <c r="N661" i="20"/>
  <c r="Z661" i="1"/>
  <c r="AA661" i="1"/>
  <c r="N662" i="20"/>
  <c r="Z662" i="1"/>
  <c r="AA662" i="1"/>
  <c r="N663" i="20"/>
  <c r="Z663" i="1"/>
  <c r="AA663" i="1"/>
  <c r="N664" i="20"/>
  <c r="Z664" i="1"/>
  <c r="AA664" i="1"/>
  <c r="N665" i="20"/>
  <c r="Z665" i="1"/>
  <c r="AA665" i="1"/>
  <c r="N666" i="20"/>
  <c r="Z666" i="1"/>
  <c r="AA666" i="1"/>
  <c r="N667" i="20"/>
  <c r="N668" i="20"/>
  <c r="Z668" i="1"/>
  <c r="AA668" i="1"/>
  <c r="N669" i="20"/>
  <c r="Z669" i="1"/>
  <c r="AA669" i="1"/>
  <c r="N670" i="20"/>
  <c r="Z670" i="1"/>
  <c r="AA670" i="1"/>
  <c r="N671" i="20"/>
  <c r="Z671" i="1"/>
  <c r="AA671" i="1"/>
  <c r="N672" i="20"/>
  <c r="Z672" i="1"/>
  <c r="AA672" i="1"/>
  <c r="N673" i="20"/>
  <c r="Z673" i="1"/>
  <c r="AA673" i="1"/>
  <c r="N674" i="20"/>
  <c r="Z674" i="1"/>
  <c r="AA674" i="1"/>
  <c r="N675" i="20"/>
  <c r="Z675" i="1"/>
  <c r="AA675" i="1"/>
  <c r="N676" i="20"/>
  <c r="Z676" i="1"/>
  <c r="AA676" i="1"/>
  <c r="N677" i="20"/>
  <c r="Z677" i="1"/>
  <c r="AA677" i="1"/>
  <c r="N678" i="20"/>
  <c r="Z678" i="1"/>
  <c r="AA678" i="1"/>
  <c r="N679" i="20"/>
  <c r="Z679" i="1"/>
  <c r="AA679" i="1"/>
  <c r="N680" i="20"/>
  <c r="Z680" i="1"/>
  <c r="AA680" i="1"/>
  <c r="N681" i="20"/>
  <c r="Z681" i="1"/>
  <c r="AA681" i="1"/>
  <c r="N682" i="20"/>
  <c r="Z682" i="1"/>
  <c r="AA682" i="1"/>
  <c r="N683" i="20"/>
  <c r="Z683" i="1"/>
  <c r="AA683" i="1"/>
  <c r="N684" i="20"/>
  <c r="Z684" i="1"/>
  <c r="AA684" i="1"/>
  <c r="N685" i="20"/>
  <c r="Z685" i="1"/>
  <c r="AA685" i="1"/>
  <c r="N686" i="20"/>
  <c r="Z686" i="1"/>
  <c r="AA686" i="1"/>
  <c r="N687" i="20"/>
  <c r="Z687" i="1"/>
  <c r="AA687" i="1"/>
  <c r="N688" i="20"/>
  <c r="Z688" i="1"/>
  <c r="AA688" i="1"/>
  <c r="N689" i="20"/>
  <c r="Z689" i="1"/>
  <c r="AA689" i="1"/>
  <c r="N690" i="20"/>
  <c r="Z690" i="1"/>
  <c r="AA690" i="1"/>
  <c r="N691" i="20"/>
  <c r="Z691" i="1"/>
  <c r="AA691" i="1"/>
  <c r="N692" i="20"/>
  <c r="Z692" i="1"/>
  <c r="AA692" i="1"/>
  <c r="N693" i="20"/>
  <c r="Z693" i="1"/>
  <c r="AA693" i="1"/>
  <c r="N694" i="20"/>
  <c r="Z694" i="1"/>
  <c r="AA694" i="1"/>
  <c r="N695" i="20"/>
  <c r="Z695" i="1"/>
  <c r="AA695" i="1"/>
  <c r="N696" i="20"/>
  <c r="Z696" i="1"/>
  <c r="AA696" i="1"/>
  <c r="N697" i="20"/>
  <c r="Z697" i="1"/>
  <c r="AA697" i="1"/>
  <c r="N698" i="20"/>
  <c r="Z698" i="1"/>
  <c r="AA698" i="1"/>
  <c r="N699" i="20"/>
  <c r="Z699" i="1"/>
  <c r="AA699" i="1"/>
  <c r="N700" i="20"/>
  <c r="Z700" i="1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N708" i="20"/>
  <c r="Z708" i="1"/>
  <c r="AA708" i="1"/>
  <c r="N709" i="20"/>
  <c r="Z709" i="1"/>
  <c r="AA709" i="1"/>
  <c r="N710" i="20"/>
  <c r="Z710" i="1"/>
  <c r="AA710" i="1"/>
  <c r="N711" i="20"/>
  <c r="Z711" i="1"/>
  <c r="AA711" i="1"/>
  <c r="N712" i="20"/>
  <c r="Z712" i="1"/>
  <c r="AA712" i="1"/>
  <c r="N713" i="20"/>
  <c r="Z713" i="1"/>
  <c r="AA713" i="1"/>
  <c r="N714" i="20"/>
  <c r="Z714" i="1"/>
  <c r="AA714" i="1"/>
  <c r="N715" i="20"/>
  <c r="Z715" i="1"/>
  <c r="AA715" i="1"/>
  <c r="N716" i="20"/>
  <c r="Z716" i="1"/>
  <c r="AA716" i="1"/>
  <c r="N717" i="20"/>
  <c r="Z717" i="1"/>
  <c r="AA717" i="1"/>
  <c r="N718" i="20"/>
  <c r="Z718" i="1"/>
  <c r="AA718" i="1"/>
  <c r="N719" i="20"/>
  <c r="Z719" i="1"/>
  <c r="AA719" i="1"/>
  <c r="N720" i="20"/>
  <c r="Z720" i="1"/>
  <c r="AA720" i="1"/>
  <c r="N721" i="20"/>
  <c r="Z721" i="1"/>
  <c r="AA721" i="1"/>
  <c r="N722" i="20"/>
  <c r="Z722" i="1"/>
  <c r="AA722" i="1"/>
  <c r="N723" i="20"/>
  <c r="Z723" i="1"/>
  <c r="AA723" i="1"/>
  <c r="N724" i="20"/>
  <c r="Z724" i="1"/>
  <c r="AA724" i="1"/>
  <c r="N725" i="20"/>
  <c r="Z725" i="1"/>
  <c r="AA725" i="1"/>
  <c r="N726" i="20"/>
  <c r="Z726" i="1"/>
  <c r="AA726" i="1"/>
  <c r="N727" i="20"/>
  <c r="Z727" i="1"/>
  <c r="AA727" i="1"/>
  <c r="N728" i="20"/>
  <c r="Z728" i="1"/>
  <c r="AA728" i="1"/>
  <c r="N729" i="20"/>
  <c r="Z729" i="1"/>
  <c r="AA729" i="1"/>
  <c r="N730" i="20"/>
  <c r="Z730" i="1"/>
  <c r="AA730" i="1"/>
  <c r="N731" i="20"/>
  <c r="Z731" i="1"/>
  <c r="AA731" i="1"/>
  <c r="N732" i="20"/>
  <c r="Z732" i="1"/>
  <c r="AA732" i="1"/>
  <c r="N733" i="20"/>
  <c r="Z733" i="1"/>
  <c r="AA733" i="1"/>
  <c r="N734" i="20"/>
  <c r="Z734" i="1"/>
  <c r="AA734" i="1"/>
  <c r="N735" i="20"/>
  <c r="Z735" i="1"/>
  <c r="AA735" i="1"/>
  <c r="N736" i="20"/>
  <c r="Z736" i="1"/>
  <c r="AA736" i="1"/>
  <c r="N737" i="20"/>
  <c r="Z737" i="1"/>
  <c r="AA737" i="1"/>
  <c r="N738" i="20"/>
  <c r="Z738" i="1"/>
  <c r="AA738" i="1"/>
  <c r="N739" i="20"/>
  <c r="Z739" i="1"/>
  <c r="AA739" i="1"/>
  <c r="N740" i="20"/>
  <c r="Z740" i="1"/>
  <c r="AA740" i="1"/>
  <c r="N741" i="20"/>
  <c r="Z741" i="1"/>
  <c r="AA741" i="1"/>
  <c r="N742" i="20"/>
  <c r="Z742" i="1"/>
  <c r="AA742" i="1"/>
  <c r="N743" i="20"/>
  <c r="Z743" i="1"/>
  <c r="AA743" i="1"/>
  <c r="N744" i="20"/>
  <c r="Z744" i="1"/>
  <c r="AA744" i="1"/>
  <c r="N745" i="20"/>
  <c r="Z745" i="1"/>
  <c r="AA745" i="1"/>
  <c r="N746" i="20"/>
  <c r="Z746" i="1"/>
  <c r="AA746" i="1"/>
  <c r="N747" i="20"/>
  <c r="Z747" i="1"/>
  <c r="AA747" i="1"/>
  <c r="N748" i="20"/>
  <c r="Z748" i="1"/>
  <c r="AA748" i="1"/>
  <c r="N749" i="20"/>
  <c r="Z749" i="1"/>
  <c r="AA749" i="1"/>
  <c r="N750" i="20"/>
  <c r="Z750" i="1"/>
  <c r="AA750" i="1"/>
  <c r="N751" i="20"/>
  <c r="Z751" i="1"/>
  <c r="AA751" i="1"/>
  <c r="N752" i="20"/>
  <c r="Z752" i="1"/>
  <c r="AA752" i="1"/>
  <c r="N753" i="20"/>
  <c r="Z753" i="1"/>
  <c r="AA753" i="1"/>
  <c r="N754" i="20"/>
  <c r="Z754" i="1"/>
  <c r="AA754" i="1"/>
  <c r="N755" i="20"/>
  <c r="Z755" i="1"/>
  <c r="AA755" i="1"/>
  <c r="N756" i="20"/>
  <c r="Z756" i="1"/>
  <c r="AA756" i="1"/>
  <c r="N757" i="20"/>
  <c r="Z757" i="1"/>
  <c r="AA757" i="1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AA762" i="1"/>
  <c r="N763" i="20"/>
  <c r="N764" i="20"/>
  <c r="AA764" i="1"/>
  <c r="N765" i="20"/>
  <c r="AA765" i="1"/>
  <c r="N766" i="20"/>
  <c r="N767" i="20"/>
  <c r="N768" i="20"/>
  <c r="AA768" i="1"/>
  <c r="N769" i="20"/>
  <c r="AA769" i="1"/>
  <c r="N770" i="20"/>
  <c r="N771" i="20"/>
  <c r="N772" i="20"/>
  <c r="AA772" i="1"/>
  <c r="N773" i="20"/>
  <c r="AA773" i="1"/>
  <c r="N774" i="20"/>
  <c r="AA774" i="1"/>
  <c r="N775" i="20"/>
  <c r="N776" i="20"/>
  <c r="AA776" i="1"/>
  <c r="N777" i="20"/>
  <c r="N778" i="20"/>
  <c r="AA778" i="1"/>
  <c r="N779" i="20"/>
  <c r="N780" i="20"/>
  <c r="AA780" i="1"/>
  <c r="N781" i="20"/>
  <c r="AA781" i="1"/>
  <c r="N782" i="20"/>
  <c r="N783" i="20"/>
  <c r="N784" i="20"/>
  <c r="AA784" i="1"/>
  <c r="N785" i="20"/>
  <c r="AA785" i="1"/>
  <c r="N786" i="20"/>
  <c r="N787" i="20"/>
  <c r="N788" i="20"/>
  <c r="AA788" i="1"/>
  <c r="N789" i="20"/>
  <c r="AA789" i="1"/>
  <c r="N790" i="20"/>
  <c r="AA790" i="1"/>
  <c r="N791" i="20"/>
  <c r="N792" i="20"/>
  <c r="AA792" i="1"/>
  <c r="N793" i="20"/>
  <c r="AA793" i="1"/>
  <c r="N794" i="20"/>
  <c r="AA794" i="1"/>
  <c r="N795" i="20"/>
  <c r="N796" i="20"/>
  <c r="AA796" i="1"/>
  <c r="N797" i="20"/>
  <c r="Z797" i="1"/>
  <c r="AA797" i="1"/>
  <c r="N798" i="20"/>
  <c r="AA798" i="1"/>
  <c r="N799" i="20"/>
  <c r="AA799" i="1"/>
  <c r="N800" i="20"/>
  <c r="N801" i="20"/>
  <c r="AA801" i="1"/>
  <c r="N802" i="20"/>
  <c r="AA802" i="1"/>
  <c r="N803" i="20"/>
  <c r="AA803" i="1"/>
  <c r="N804" i="20"/>
  <c r="N805" i="20"/>
  <c r="AA805" i="1"/>
  <c r="N806" i="20"/>
  <c r="AA806" i="1"/>
  <c r="N807" i="20"/>
  <c r="AA807" i="1"/>
  <c r="N808" i="20"/>
  <c r="N809" i="20"/>
  <c r="AA809" i="1"/>
  <c r="N810" i="20"/>
  <c r="AA810" i="1"/>
  <c r="N811" i="20"/>
  <c r="AA811" i="1"/>
  <c r="N812" i="20"/>
  <c r="N813" i="20"/>
  <c r="AA813" i="1"/>
  <c r="N814" i="20"/>
  <c r="AA814" i="1"/>
  <c r="N815" i="20"/>
  <c r="AA815" i="1"/>
  <c r="N816" i="20"/>
  <c r="N817" i="20"/>
  <c r="AA817" i="1"/>
  <c r="N818" i="20"/>
  <c r="AA818" i="1"/>
  <c r="N819" i="20"/>
  <c r="AA819" i="1"/>
  <c r="N820" i="20"/>
  <c r="N821" i="20"/>
  <c r="AA821" i="1"/>
  <c r="N822" i="20"/>
  <c r="AA822" i="1"/>
  <c r="N823" i="20"/>
  <c r="AA823" i="1"/>
  <c r="N824" i="20"/>
  <c r="N825" i="20"/>
  <c r="AA825" i="1"/>
  <c r="N826" i="20"/>
  <c r="AA826" i="1"/>
  <c r="N827" i="20"/>
  <c r="AA827" i="1"/>
  <c r="N828" i="20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Z849" i="1"/>
  <c r="N850" i="20"/>
  <c r="Z850" i="1"/>
  <c r="AA850" i="1"/>
  <c r="N851" i="20"/>
  <c r="Z851" i="1"/>
  <c r="AA851" i="1"/>
  <c r="N852" i="20"/>
  <c r="AA852" i="1"/>
  <c r="N853" i="20"/>
  <c r="Z853" i="1"/>
  <c r="N854" i="20"/>
  <c r="Z854" i="1"/>
  <c r="AA854" i="1"/>
  <c r="N855" i="20"/>
  <c r="Z855" i="1"/>
  <c r="AA855" i="1"/>
  <c r="N856" i="20"/>
  <c r="AA856" i="1"/>
  <c r="N857" i="20"/>
  <c r="Z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AA872" i="1"/>
  <c r="N873" i="20"/>
  <c r="N874" i="20"/>
  <c r="N875" i="20"/>
  <c r="N876" i="20"/>
  <c r="Z876" i="1"/>
  <c r="AA876" i="1"/>
  <c r="N877" i="20"/>
  <c r="Z877" i="1"/>
  <c r="AA877" i="1"/>
  <c r="N878" i="20"/>
  <c r="AA878" i="1"/>
  <c r="N879" i="20"/>
  <c r="Z879" i="1"/>
  <c r="N880" i="20"/>
  <c r="Z880" i="1"/>
  <c r="AA880" i="1"/>
  <c r="N881" i="20"/>
  <c r="Z881" i="1"/>
  <c r="AA881" i="1"/>
  <c r="N882" i="20"/>
  <c r="AA882" i="1"/>
  <c r="N883" i="20"/>
  <c r="Z883" i="1"/>
  <c r="N884" i="20"/>
  <c r="Z884" i="1"/>
  <c r="N885" i="20"/>
  <c r="N886" i="20"/>
  <c r="N887" i="20"/>
  <c r="O888" i="20"/>
  <c r="P888" i="20"/>
  <c r="Q888" i="20"/>
  <c r="Q890" i="20" s="1"/>
  <c r="R888" i="20"/>
  <c r="R890" i="20"/>
  <c r="R13" i="20" s="1"/>
  <c r="P898" i="20"/>
  <c r="P899" i="20"/>
  <c r="P904" i="20"/>
  <c r="P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/>
  <c r="K22" i="7"/>
  <c r="M24" i="7"/>
  <c r="N24" i="7"/>
  <c r="M25" i="7"/>
  <c r="N25" i="7"/>
  <c r="M26" i="7"/>
  <c r="N26" i="7"/>
  <c r="N30" i="7" s="1"/>
  <c r="M27" i="7"/>
  <c r="N27" i="7"/>
  <c r="M28" i="7"/>
  <c r="N28" i="7"/>
  <c r="M29" i="7"/>
  <c r="N29" i="7"/>
  <c r="D30" i="7"/>
  <c r="D80" i="7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G82" i="7"/>
  <c r="G39" i="7" s="1"/>
  <c r="H43" i="7"/>
  <c r="J43" i="7"/>
  <c r="J82" i="7" s="1"/>
  <c r="J39" i="7" s="1"/>
  <c r="K43" i="7"/>
  <c r="M45" i="7"/>
  <c r="N45" i="7"/>
  <c r="N47" i="7" s="1"/>
  <c r="M46" i="7"/>
  <c r="N46" i="7"/>
  <c r="D47" i="7"/>
  <c r="D84" i="7" s="1"/>
  <c r="D44" i="7" s="1"/>
  <c r="E47" i="7"/>
  <c r="G47" i="7"/>
  <c r="H47" i="7"/>
  <c r="J47" i="7"/>
  <c r="J84" i="7" s="1"/>
  <c r="J44" i="7" s="1"/>
  <c r="K47" i="7"/>
  <c r="K84" i="7"/>
  <c r="K44" i="7" s="1"/>
  <c r="M49" i="7"/>
  <c r="N49" i="7"/>
  <c r="M50" i="7"/>
  <c r="N50" i="7"/>
  <c r="D51" i="7"/>
  <c r="D86" i="7"/>
  <c r="E51" i="7"/>
  <c r="G51" i="7"/>
  <c r="H51" i="7"/>
  <c r="J51" i="7"/>
  <c r="J86" i="7" s="1"/>
  <c r="J48" i="7" s="1"/>
  <c r="K51" i="7"/>
  <c r="K86" i="7" s="1"/>
  <c r="K48" i="7" s="1"/>
  <c r="M53" i="7"/>
  <c r="N53" i="7"/>
  <c r="M54" i="7"/>
  <c r="N54" i="7"/>
  <c r="M55" i="7"/>
  <c r="N55" i="7"/>
  <c r="D56" i="7"/>
  <c r="D88" i="7"/>
  <c r="E56" i="7"/>
  <c r="G56" i="7"/>
  <c r="H56" i="7"/>
  <c r="J56" i="7"/>
  <c r="J88" i="7" s="1"/>
  <c r="J52" i="7" s="1"/>
  <c r="K56" i="7"/>
  <c r="K88" i="7"/>
  <c r="K52" i="7" s="1"/>
  <c r="D72" i="7"/>
  <c r="AK6" i="1"/>
  <c r="Q8" i="1"/>
  <c r="S8" i="1"/>
  <c r="X8" i="1"/>
  <c r="Z8" i="1"/>
  <c r="N10" i="1"/>
  <c r="E12" i="1"/>
  <c r="N14" i="1"/>
  <c r="AJ14" i="1"/>
  <c r="S14" i="1"/>
  <c r="T14" i="1"/>
  <c r="V14" i="1"/>
  <c r="W14" i="1"/>
  <c r="X14" i="1"/>
  <c r="Y14" i="1"/>
  <c r="AN14" i="1" s="1"/>
  <c r="AG14" i="1"/>
  <c r="AH14" i="1"/>
  <c r="J63" i="4"/>
  <c r="J63" i="8" s="1"/>
  <c r="N15" i="1"/>
  <c r="AJ15" i="1" s="1"/>
  <c r="S15" i="1"/>
  <c r="T15" i="1"/>
  <c r="AM15" i="1"/>
  <c r="AG15" i="1"/>
  <c r="AH15" i="1"/>
  <c r="AN15" i="1"/>
  <c r="N16" i="1"/>
  <c r="AJ16" i="1" s="1"/>
  <c r="N17" i="1"/>
  <c r="AJ17" i="1" s="1"/>
  <c r="T17" i="1"/>
  <c r="AP17" i="1" s="1"/>
  <c r="AT17" i="1" s="1"/>
  <c r="N18" i="1"/>
  <c r="AJ18" i="1" s="1"/>
  <c r="AM18" i="1"/>
  <c r="AN18" i="1"/>
  <c r="N19" i="1"/>
  <c r="AJ19" i="1" s="1"/>
  <c r="T19" i="1"/>
  <c r="AP19" i="1" s="1"/>
  <c r="AT19" i="1" s="1"/>
  <c r="N20" i="1"/>
  <c r="AJ20" i="1"/>
  <c r="T20" i="1"/>
  <c r="AP20" i="1"/>
  <c r="N21" i="1"/>
  <c r="AJ21" i="1"/>
  <c r="AM21" i="1"/>
  <c r="N22" i="1"/>
  <c r="AJ22" i="1" s="1"/>
  <c r="T22" i="1"/>
  <c r="AP22" i="1" s="1"/>
  <c r="AT22" i="1"/>
  <c r="AM22" i="1"/>
  <c r="AN22" i="1"/>
  <c r="N23" i="1"/>
  <c r="AJ23" i="1"/>
  <c r="AK23" i="1"/>
  <c r="AN23" i="1"/>
  <c r="N24" i="1"/>
  <c r="AJ24" i="1"/>
  <c r="S24" i="1"/>
  <c r="AO24" i="1"/>
  <c r="T24" i="1"/>
  <c r="AP24" i="1"/>
  <c r="AN24" i="1"/>
  <c r="N25" i="1"/>
  <c r="AJ25" i="1" s="1"/>
  <c r="S25" i="1"/>
  <c r="T25" i="1"/>
  <c r="AP25" i="1"/>
  <c r="AM25" i="1"/>
  <c r="N26" i="1"/>
  <c r="AJ26" i="1" s="1"/>
  <c r="T26" i="1"/>
  <c r="N27" i="1"/>
  <c r="AJ27" i="1"/>
  <c r="N28" i="1"/>
  <c r="AJ28" i="1"/>
  <c r="N29" i="1"/>
  <c r="AJ29" i="1"/>
  <c r="N30" i="1"/>
  <c r="AJ30" i="1"/>
  <c r="N31" i="1"/>
  <c r="AJ31" i="1"/>
  <c r="N32" i="1"/>
  <c r="AJ32" i="1"/>
  <c r="N33" i="1"/>
  <c r="AJ33" i="1"/>
  <c r="N34" i="1"/>
  <c r="AJ34" i="1"/>
  <c r="N35" i="1"/>
  <c r="AJ35" i="1"/>
  <c r="N36" i="1"/>
  <c r="AJ36" i="1"/>
  <c r="N37" i="1"/>
  <c r="AJ37" i="1"/>
  <c r="N38" i="1"/>
  <c r="AJ38" i="1"/>
  <c r="N39" i="1"/>
  <c r="AJ39" i="1"/>
  <c r="N40" i="1"/>
  <c r="AJ40" i="1"/>
  <c r="N41" i="1"/>
  <c r="AJ41" i="1"/>
  <c r="N42" i="1"/>
  <c r="AJ42" i="1"/>
  <c r="N43" i="1"/>
  <c r="AJ43" i="1"/>
  <c r="N44" i="1"/>
  <c r="AJ44" i="1"/>
  <c r="N45" i="1"/>
  <c r="AJ45" i="1"/>
  <c r="N46" i="1"/>
  <c r="AJ46" i="1"/>
  <c r="N47" i="1"/>
  <c r="AJ47" i="1"/>
  <c r="N48" i="1"/>
  <c r="AJ48" i="1"/>
  <c r="N49" i="1"/>
  <c r="AJ49" i="1"/>
  <c r="N50" i="1"/>
  <c r="AJ50" i="1"/>
  <c r="N51" i="1"/>
  <c r="AJ51" i="1"/>
  <c r="N52" i="1"/>
  <c r="AJ52" i="1"/>
  <c r="AH904" i="1"/>
  <c r="N53" i="1"/>
  <c r="AJ53" i="1" s="1"/>
  <c r="N54" i="1"/>
  <c r="AJ54" i="1" s="1"/>
  <c r="AN54" i="1"/>
  <c r="N55" i="1"/>
  <c r="AJ55" i="1"/>
  <c r="AK55" i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/>
  <c r="S60" i="1"/>
  <c r="T60" i="1"/>
  <c r="AP60" i="1" s="1"/>
  <c r="AM60" i="1"/>
  <c r="AN60" i="1"/>
  <c r="N61" i="1"/>
  <c r="AJ61" i="1" s="1"/>
  <c r="S61" i="1"/>
  <c r="T61" i="1"/>
  <c r="AP61" i="1"/>
  <c r="AK61" i="1"/>
  <c r="N62" i="1"/>
  <c r="AJ62" i="1" s="1"/>
  <c r="T62" i="1"/>
  <c r="N63" i="1"/>
  <c r="AJ63" i="1"/>
  <c r="T63" i="1"/>
  <c r="AP63" i="1"/>
  <c r="N64" i="1"/>
  <c r="AJ64" i="1"/>
  <c r="T64" i="1"/>
  <c r="AM64" i="1"/>
  <c r="AN64" i="1"/>
  <c r="N65" i="1"/>
  <c r="AJ65" i="1" s="1"/>
  <c r="T65" i="1"/>
  <c r="AM65" i="1"/>
  <c r="N66" i="1"/>
  <c r="AJ66" i="1" s="1"/>
  <c r="T66" i="1"/>
  <c r="AM66" i="1"/>
  <c r="AN66" i="1"/>
  <c r="N67" i="1"/>
  <c r="AJ67" i="1"/>
  <c r="T67" i="1"/>
  <c r="AP67" i="1"/>
  <c r="AT67" i="1" s="1"/>
  <c r="AM67" i="1"/>
  <c r="N68" i="1"/>
  <c r="AJ68" i="1" s="1"/>
  <c r="T68" i="1"/>
  <c r="AN68" i="1"/>
  <c r="N69" i="1"/>
  <c r="AJ69" i="1" s="1"/>
  <c r="T69" i="1"/>
  <c r="AP69" i="1" s="1"/>
  <c r="AJ70" i="1"/>
  <c r="N71" i="1"/>
  <c r="AJ71" i="1"/>
  <c r="D19" i="4"/>
  <c r="D19" i="8" s="1"/>
  <c r="AG71" i="1"/>
  <c r="J19" i="4" s="1"/>
  <c r="J19" i="8"/>
  <c r="N72" i="1"/>
  <c r="AJ72" i="1"/>
  <c r="AM72" i="1"/>
  <c r="N73" i="1"/>
  <c r="AJ73" i="1" s="1"/>
  <c r="AK73" i="1"/>
  <c r="N74" i="1"/>
  <c r="AJ74" i="1"/>
  <c r="AM74" i="1"/>
  <c r="N75" i="1"/>
  <c r="AJ75" i="1" s="1"/>
  <c r="AK75" i="1"/>
  <c r="AN75" i="1"/>
  <c r="AS75" i="1"/>
  <c r="N76" i="1"/>
  <c r="AJ76" i="1"/>
  <c r="AM76" i="1"/>
  <c r="AN76" i="1"/>
  <c r="N77" i="1"/>
  <c r="AJ77" i="1"/>
  <c r="AK77" i="1"/>
  <c r="AR77" i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M82" i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/>
  <c r="AN86" i="1"/>
  <c r="N87" i="1"/>
  <c r="AJ87" i="1" s="1"/>
  <c r="AK87" i="1"/>
  <c r="AN87" i="1"/>
  <c r="N88" i="1"/>
  <c r="AJ88" i="1" s="1"/>
  <c r="AM88" i="1"/>
  <c r="N89" i="1"/>
  <c r="AJ89" i="1"/>
  <c r="AK89" i="1"/>
  <c r="AR89" i="1" s="1"/>
  <c r="AN89" i="1"/>
  <c r="AS89" i="1" s="1"/>
  <c r="N90" i="1"/>
  <c r="AJ90" i="1"/>
  <c r="AM90" i="1"/>
  <c r="AN90" i="1"/>
  <c r="N91" i="1"/>
  <c r="AJ91" i="1"/>
  <c r="AK91" i="1"/>
  <c r="AR91" i="1" s="1"/>
  <c r="AN91" i="1"/>
  <c r="J17" i="4"/>
  <c r="J17" i="8"/>
  <c r="N92" i="1"/>
  <c r="AJ92" i="1"/>
  <c r="AM92" i="1"/>
  <c r="AN92" i="1"/>
  <c r="N93" i="1"/>
  <c r="AJ93" i="1"/>
  <c r="AM93" i="1"/>
  <c r="AN93" i="1"/>
  <c r="J18" i="4"/>
  <c r="J18" i="8"/>
  <c r="AK93" i="1"/>
  <c r="AR93" i="1"/>
  <c r="N94" i="1"/>
  <c r="AJ94" i="1"/>
  <c r="AL94" i="1"/>
  <c r="AR94" i="1"/>
  <c r="AM94" i="1"/>
  <c r="AN94" i="1"/>
  <c r="N95" i="1"/>
  <c r="AJ95" i="1"/>
  <c r="AL95" i="1"/>
  <c r="AR95" i="1"/>
  <c r="AN95" i="1"/>
  <c r="N96" i="1"/>
  <c r="AJ96" i="1" s="1"/>
  <c r="AL96" i="1"/>
  <c r="AR96" i="1" s="1"/>
  <c r="AM96" i="1"/>
  <c r="AN96" i="1"/>
  <c r="N97" i="1"/>
  <c r="AJ97" i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/>
  <c r="AL99" i="1"/>
  <c r="AR99" i="1" s="1"/>
  <c r="AN99" i="1"/>
  <c r="N100" i="1"/>
  <c r="AJ100" i="1"/>
  <c r="AL100" i="1"/>
  <c r="AR100" i="1"/>
  <c r="AM100" i="1"/>
  <c r="AN100" i="1"/>
  <c r="N101" i="1"/>
  <c r="AJ101" i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/>
  <c r="AK105" i="1"/>
  <c r="AM105" i="1"/>
  <c r="AN105" i="1"/>
  <c r="N106" i="1"/>
  <c r="AJ106" i="1" s="1"/>
  <c r="AK106" i="1"/>
  <c r="AR106" i="1" s="1"/>
  <c r="AM106" i="1"/>
  <c r="AN106" i="1"/>
  <c r="N107" i="1"/>
  <c r="AJ107" i="1" s="1"/>
  <c r="AN107" i="1"/>
  <c r="N108" i="1"/>
  <c r="AJ108" i="1"/>
  <c r="AM108" i="1"/>
  <c r="AN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/>
  <c r="AK112" i="1"/>
  <c r="AR112" i="1" s="1"/>
  <c r="AN112" i="1"/>
  <c r="AJ113" i="1"/>
  <c r="N114" i="1"/>
  <c r="AJ114" i="1" s="1"/>
  <c r="T114" i="1"/>
  <c r="AN114" i="1"/>
  <c r="AH114" i="1"/>
  <c r="N115" i="1"/>
  <c r="AJ115" i="1"/>
  <c r="S115" i="1"/>
  <c r="AM115" i="1"/>
  <c r="AG115" i="1"/>
  <c r="N116" i="1"/>
  <c r="AJ116" i="1" s="1"/>
  <c r="T116" i="1"/>
  <c r="N117" i="1"/>
  <c r="AJ117" i="1"/>
  <c r="S117" i="1"/>
  <c r="AG117" i="1"/>
  <c r="N118" i="1"/>
  <c r="AJ118" i="1"/>
  <c r="T118" i="1"/>
  <c r="AH118" i="1"/>
  <c r="N119" i="1"/>
  <c r="AJ119" i="1"/>
  <c r="AM119" i="1"/>
  <c r="AN119" i="1"/>
  <c r="N120" i="1"/>
  <c r="AJ120" i="1"/>
  <c r="S120" i="1"/>
  <c r="T120" i="1"/>
  <c r="AK120" i="1"/>
  <c r="AR120" i="1"/>
  <c r="AN120" i="1"/>
  <c r="AG120" i="1"/>
  <c r="AH120" i="1"/>
  <c r="N121" i="1"/>
  <c r="AJ121" i="1" s="1"/>
  <c r="S121" i="1"/>
  <c r="T121" i="1"/>
  <c r="AK121" i="1"/>
  <c r="AM121" i="1"/>
  <c r="AN121" i="1"/>
  <c r="AG121" i="1"/>
  <c r="AH121" i="1"/>
  <c r="N122" i="1"/>
  <c r="AJ122" i="1"/>
  <c r="T122" i="1"/>
  <c r="AN122" i="1"/>
  <c r="AH122" i="1"/>
  <c r="N123" i="1"/>
  <c r="AJ123" i="1" s="1"/>
  <c r="AM123" i="1"/>
  <c r="AN123" i="1"/>
  <c r="N124" i="1"/>
  <c r="AJ124" i="1" s="1"/>
  <c r="AK124" i="1"/>
  <c r="AR124" i="1" s="1"/>
  <c r="AN124" i="1"/>
  <c r="N125" i="1"/>
  <c r="AJ125" i="1" s="1"/>
  <c r="T125" i="1"/>
  <c r="AL125" i="1"/>
  <c r="AR125" i="1" s="1"/>
  <c r="AM125" i="1"/>
  <c r="AN125" i="1"/>
  <c r="AH125" i="1"/>
  <c r="N126" i="1"/>
  <c r="AJ126" i="1"/>
  <c r="AK126" i="1"/>
  <c r="AR126" i="1"/>
  <c r="AN126" i="1"/>
  <c r="N127" i="1"/>
  <c r="AJ127" i="1" s="1"/>
  <c r="T127" i="1"/>
  <c r="AL127" i="1"/>
  <c r="AR127" i="1"/>
  <c r="AM127" i="1"/>
  <c r="AN127" i="1"/>
  <c r="AH127" i="1"/>
  <c r="N128" i="1"/>
  <c r="AJ128" i="1" s="1"/>
  <c r="T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/>
  <c r="AM131" i="1"/>
  <c r="AN131" i="1"/>
  <c r="N132" i="1"/>
  <c r="AJ132" i="1"/>
  <c r="T132" i="1"/>
  <c r="AN132" i="1"/>
  <c r="AS132" i="1" s="1"/>
  <c r="AH132" i="1"/>
  <c r="N133" i="1"/>
  <c r="AJ133" i="1" s="1"/>
  <c r="T133" i="1"/>
  <c r="AL133" i="1"/>
  <c r="AR133" i="1" s="1"/>
  <c r="AM133" i="1"/>
  <c r="AN133" i="1"/>
  <c r="AH133" i="1"/>
  <c r="N134" i="1"/>
  <c r="AJ134" i="1"/>
  <c r="AK134" i="1"/>
  <c r="AR134" i="1"/>
  <c r="AN134" i="1"/>
  <c r="N135" i="1"/>
  <c r="AJ135" i="1" s="1"/>
  <c r="T135" i="1"/>
  <c r="AL135" i="1"/>
  <c r="AR135" i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/>
  <c r="T139" i="1"/>
  <c r="AL139" i="1"/>
  <c r="AR139" i="1" s="1"/>
  <c r="AM139" i="1"/>
  <c r="AN139" i="1"/>
  <c r="AH139" i="1"/>
  <c r="N140" i="1"/>
  <c r="AJ140" i="1"/>
  <c r="T140" i="1"/>
  <c r="AN140" i="1"/>
  <c r="AH140" i="1"/>
  <c r="N141" i="1"/>
  <c r="AJ141" i="1" s="1"/>
  <c r="AM141" i="1"/>
  <c r="AN141" i="1"/>
  <c r="N142" i="1"/>
  <c r="T142" i="1"/>
  <c r="AN142" i="1"/>
  <c r="AH142" i="1"/>
  <c r="AJ142" i="1"/>
  <c r="AM142" i="1"/>
  <c r="N143" i="1"/>
  <c r="AJ143" i="1" s="1"/>
  <c r="T143" i="1"/>
  <c r="AL143" i="1"/>
  <c r="AR143" i="1" s="1"/>
  <c r="AM143" i="1"/>
  <c r="AN143" i="1"/>
  <c r="AH143" i="1"/>
  <c r="N144" i="1"/>
  <c r="AJ144" i="1"/>
  <c r="AN144" i="1"/>
  <c r="AK144" i="1"/>
  <c r="N145" i="1"/>
  <c r="AJ145" i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/>
  <c r="N149" i="1"/>
  <c r="AJ149" i="1"/>
  <c r="AM149" i="1"/>
  <c r="N150" i="1"/>
  <c r="AJ150" i="1" s="1"/>
  <c r="T150" i="1"/>
  <c r="AN150" i="1"/>
  <c r="AH150" i="1"/>
  <c r="N151" i="1"/>
  <c r="AJ151" i="1"/>
  <c r="T151" i="1"/>
  <c r="AL151" i="1"/>
  <c r="AN151" i="1"/>
  <c r="AH151" i="1"/>
  <c r="N152" i="1"/>
  <c r="AJ152" i="1"/>
  <c r="AK152" i="1"/>
  <c r="AR152" i="1"/>
  <c r="N153" i="1"/>
  <c r="AJ153" i="1"/>
  <c r="AM153" i="1"/>
  <c r="AN153" i="1"/>
  <c r="N154" i="1"/>
  <c r="AJ154" i="1"/>
  <c r="AK154" i="1"/>
  <c r="AR154" i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AS158" i="1"/>
  <c r="N159" i="1"/>
  <c r="AJ159" i="1"/>
  <c r="AM159" i="1"/>
  <c r="AN159" i="1"/>
  <c r="N160" i="1"/>
  <c r="AJ160" i="1"/>
  <c r="S160" i="1"/>
  <c r="T160" i="1"/>
  <c r="AN160" i="1"/>
  <c r="AG160" i="1"/>
  <c r="AH160" i="1"/>
  <c r="N161" i="1"/>
  <c r="AJ161" i="1" s="1"/>
  <c r="AM161" i="1"/>
  <c r="N162" i="1"/>
  <c r="AJ162" i="1"/>
  <c r="AK162" i="1"/>
  <c r="AR162" i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/>
  <c r="AM167" i="1"/>
  <c r="AN167" i="1"/>
  <c r="N168" i="1"/>
  <c r="AJ168" i="1"/>
  <c r="AK168" i="1"/>
  <c r="AR168" i="1" s="1"/>
  <c r="AN168" i="1"/>
  <c r="N169" i="1"/>
  <c r="AJ169" i="1"/>
  <c r="AM169" i="1"/>
  <c r="AN169" i="1"/>
  <c r="N170" i="1"/>
  <c r="AJ170" i="1"/>
  <c r="AK170" i="1"/>
  <c r="N171" i="1"/>
  <c r="AJ171" i="1" s="1"/>
  <c r="AM171" i="1"/>
  <c r="N172" i="1"/>
  <c r="AJ172" i="1"/>
  <c r="N173" i="1"/>
  <c r="AJ173" i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 s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S177" i="1"/>
  <c r="AO177" i="1" s="1"/>
  <c r="T177" i="1"/>
  <c r="P64" i="33"/>
  <c r="AM177" i="1"/>
  <c r="AN177" i="1"/>
  <c r="AJ177" i="1"/>
  <c r="N178" i="1"/>
  <c r="AJ178" i="1"/>
  <c r="S178" i="1"/>
  <c r="AO178" i="1"/>
  <c r="T178" i="1"/>
  <c r="AM178" i="1"/>
  <c r="AG178" i="1"/>
  <c r="AH178" i="1"/>
  <c r="N179" i="1"/>
  <c r="AJ179" i="1"/>
  <c r="AM179" i="1"/>
  <c r="AN179" i="1"/>
  <c r="AG179" i="1"/>
  <c r="AH179" i="1"/>
  <c r="N180" i="1"/>
  <c r="AJ180" i="1"/>
  <c r="S180" i="1"/>
  <c r="T180" i="1"/>
  <c r="AL180" i="1"/>
  <c r="AM180" i="1"/>
  <c r="AG180" i="1"/>
  <c r="AO180" i="1"/>
  <c r="AH180" i="1"/>
  <c r="AN180" i="1"/>
  <c r="N181" i="1"/>
  <c r="AJ181" i="1"/>
  <c r="S181" i="1"/>
  <c r="T181" i="1"/>
  <c r="AN181" i="1"/>
  <c r="AG181" i="1"/>
  <c r="AH181" i="1"/>
  <c r="N182" i="1"/>
  <c r="AJ182" i="1" s="1"/>
  <c r="S182" i="1"/>
  <c r="T182" i="1"/>
  <c r="AG182" i="1"/>
  <c r="AH182" i="1"/>
  <c r="AN182" i="1"/>
  <c r="N183" i="1"/>
  <c r="AJ183" i="1"/>
  <c r="S183" i="1"/>
  <c r="T183" i="1"/>
  <c r="AG183" i="1"/>
  <c r="AH183" i="1"/>
  <c r="N184" i="1"/>
  <c r="AJ184" i="1"/>
  <c r="T184" i="1"/>
  <c r="AN184" i="1"/>
  <c r="AH184" i="1"/>
  <c r="N185" i="1"/>
  <c r="AJ185" i="1" s="1"/>
  <c r="N186" i="1"/>
  <c r="AJ186" i="1" s="1"/>
  <c r="T186" i="1"/>
  <c r="AH186" i="1"/>
  <c r="N187" i="1"/>
  <c r="AJ187" i="1" s="1"/>
  <c r="AL187" i="1"/>
  <c r="AR187" i="1" s="1"/>
  <c r="P19" i="35"/>
  <c r="AM187" i="1"/>
  <c r="N188" i="1"/>
  <c r="AJ188" i="1" s="1"/>
  <c r="AN188" i="1"/>
  <c r="N189" i="1"/>
  <c r="AJ189" i="1"/>
  <c r="AN189" i="1"/>
  <c r="N190" i="1"/>
  <c r="AJ190" i="1" s="1"/>
  <c r="T190" i="1"/>
  <c r="AN190" i="1"/>
  <c r="AH190" i="1"/>
  <c r="N191" i="1"/>
  <c r="AJ191" i="1"/>
  <c r="S191" i="1"/>
  <c r="T191" i="1"/>
  <c r="AM191" i="1"/>
  <c r="AG191" i="1"/>
  <c r="AH191" i="1"/>
  <c r="N192" i="1"/>
  <c r="AJ192" i="1"/>
  <c r="S192" i="1"/>
  <c r="T192" i="1"/>
  <c r="AK192" i="1"/>
  <c r="AG192" i="1"/>
  <c r="AH192" i="1"/>
  <c r="N193" i="1"/>
  <c r="AJ193" i="1" s="1"/>
  <c r="S193" i="1"/>
  <c r="T193" i="1"/>
  <c r="AM193" i="1"/>
  <c r="AG193" i="1"/>
  <c r="AH193" i="1"/>
  <c r="N194" i="1"/>
  <c r="AJ194" i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M197" i="1"/>
  <c r="AH197" i="1"/>
  <c r="N198" i="1"/>
  <c r="AJ198" i="1"/>
  <c r="AN198" i="1"/>
  <c r="AH198" i="1"/>
  <c r="N199" i="1"/>
  <c r="AJ199" i="1"/>
  <c r="S199" i="1"/>
  <c r="T199" i="1"/>
  <c r="AG199" i="1"/>
  <c r="AH199" i="1"/>
  <c r="AN199" i="1"/>
  <c r="N200" i="1"/>
  <c r="AJ200" i="1" s="1"/>
  <c r="S200" i="1"/>
  <c r="T200" i="1"/>
  <c r="AK200" i="1"/>
  <c r="AG200" i="1"/>
  <c r="AH200" i="1"/>
  <c r="N201" i="1"/>
  <c r="AJ201" i="1"/>
  <c r="S201" i="1"/>
  <c r="T201" i="1"/>
  <c r="D81" i="4" s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/>
  <c r="S203" i="1"/>
  <c r="T203" i="1"/>
  <c r="AN203" i="1"/>
  <c r="AG203" i="1"/>
  <c r="AH203" i="1"/>
  <c r="N204" i="1"/>
  <c r="AJ204" i="1" s="1"/>
  <c r="S204" i="1"/>
  <c r="T204" i="1"/>
  <c r="AK204" i="1"/>
  <c r="AG204" i="1"/>
  <c r="AH204" i="1"/>
  <c r="N205" i="1"/>
  <c r="AJ205" i="1"/>
  <c r="S205" i="1"/>
  <c r="T205" i="1"/>
  <c r="AL205" i="1"/>
  <c r="AM205" i="1"/>
  <c r="AG205" i="1"/>
  <c r="AH205" i="1"/>
  <c r="N206" i="1"/>
  <c r="AJ206" i="1"/>
  <c r="S206" i="1"/>
  <c r="T206" i="1"/>
  <c r="AK206" i="1"/>
  <c r="AN206" i="1"/>
  <c r="AG206" i="1"/>
  <c r="AH206" i="1"/>
  <c r="N207" i="1"/>
  <c r="AJ207" i="1"/>
  <c r="S207" i="1"/>
  <c r="T207" i="1"/>
  <c r="AG207" i="1"/>
  <c r="AH207" i="1"/>
  <c r="N208" i="1"/>
  <c r="AJ208" i="1"/>
  <c r="S208" i="1"/>
  <c r="T208" i="1"/>
  <c r="AG208" i="1"/>
  <c r="AH208" i="1"/>
  <c r="N209" i="1"/>
  <c r="AJ209" i="1"/>
  <c r="S209" i="1"/>
  <c r="T209" i="1"/>
  <c r="AL209" i="1"/>
  <c r="AN209" i="1"/>
  <c r="AG209" i="1"/>
  <c r="AH209" i="1"/>
  <c r="N210" i="1"/>
  <c r="AJ210" i="1"/>
  <c r="S210" i="1"/>
  <c r="T210" i="1"/>
  <c r="AG210" i="1"/>
  <c r="AH210" i="1"/>
  <c r="N211" i="1"/>
  <c r="AJ211" i="1"/>
  <c r="S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/>
  <c r="S213" i="1"/>
  <c r="T213" i="1"/>
  <c r="AP213" i="1" s="1"/>
  <c r="AN213" i="1"/>
  <c r="AG213" i="1"/>
  <c r="AH213" i="1"/>
  <c r="N214" i="1"/>
  <c r="AJ214" i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AJ217" i="1" s="1"/>
  <c r="S217" i="1"/>
  <c r="T217" i="1"/>
  <c r="AM217" i="1"/>
  <c r="AG217" i="1"/>
  <c r="AH217" i="1"/>
  <c r="N218" i="1"/>
  <c r="AJ218" i="1"/>
  <c r="S218" i="1"/>
  <c r="T218" i="1"/>
  <c r="AK218" i="1"/>
  <c r="AG218" i="1"/>
  <c r="AH218" i="1"/>
  <c r="N219" i="1"/>
  <c r="AJ219" i="1" s="1"/>
  <c r="AM219" i="1"/>
  <c r="N220" i="1"/>
  <c r="AJ220" i="1"/>
  <c r="T220" i="1"/>
  <c r="AP220" i="1"/>
  <c r="AH220" i="1"/>
  <c r="N221" i="1"/>
  <c r="AJ221" i="1" s="1"/>
  <c r="AM221" i="1"/>
  <c r="N222" i="1"/>
  <c r="AJ222" i="1"/>
  <c r="T222" i="1"/>
  <c r="AL222" i="1"/>
  <c r="AN222" i="1"/>
  <c r="AH222" i="1"/>
  <c r="N223" i="1"/>
  <c r="AJ223" i="1"/>
  <c r="AK223" i="1"/>
  <c r="AR223" i="1" s="1"/>
  <c r="N224" i="1"/>
  <c r="AJ224" i="1" s="1"/>
  <c r="T224" i="1"/>
  <c r="P81" i="33"/>
  <c r="AH224" i="1"/>
  <c r="N225" i="1"/>
  <c r="AJ225" i="1"/>
  <c r="T225" i="1"/>
  <c r="AH225" i="1"/>
  <c r="N226" i="1"/>
  <c r="AJ226" i="1"/>
  <c r="T226" i="1"/>
  <c r="AL226" i="1"/>
  <c r="AR226" i="1" s="1"/>
  <c r="AN226" i="1"/>
  <c r="AH226" i="1"/>
  <c r="N227" i="1"/>
  <c r="AJ227" i="1"/>
  <c r="T227" i="1"/>
  <c r="AH227" i="1"/>
  <c r="N228" i="1"/>
  <c r="AJ228" i="1"/>
  <c r="AL228" i="1"/>
  <c r="AR228" i="1" s="1"/>
  <c r="AN228" i="1"/>
  <c r="AH228" i="1"/>
  <c r="N229" i="1"/>
  <c r="AJ229" i="1" s="1"/>
  <c r="AN229" i="1"/>
  <c r="N230" i="1"/>
  <c r="AJ230" i="1"/>
  <c r="AK230" i="1"/>
  <c r="AN230" i="1"/>
  <c r="N231" i="1"/>
  <c r="AJ231" i="1"/>
  <c r="AN231" i="1"/>
  <c r="N232" i="1"/>
  <c r="AJ232" i="1" s="1"/>
  <c r="T232" i="1"/>
  <c r="AL232" i="1"/>
  <c r="AR232" i="1"/>
  <c r="AH232" i="1"/>
  <c r="N233" i="1"/>
  <c r="AJ233" i="1" s="1"/>
  <c r="T233" i="1"/>
  <c r="AH233" i="1"/>
  <c r="N234" i="1"/>
  <c r="AJ234" i="1" s="1"/>
  <c r="T234" i="1"/>
  <c r="AL234" i="1"/>
  <c r="AR234" i="1"/>
  <c r="AH234" i="1"/>
  <c r="N235" i="1"/>
  <c r="AJ235" i="1" s="1"/>
  <c r="T235" i="1"/>
  <c r="AN235" i="1"/>
  <c r="AH235" i="1"/>
  <c r="N236" i="1"/>
  <c r="AJ236" i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/>
  <c r="AH238" i="1"/>
  <c r="N239" i="1"/>
  <c r="AJ239" i="1" s="1"/>
  <c r="AM239" i="1"/>
  <c r="N240" i="1"/>
  <c r="AJ240" i="1"/>
  <c r="AN240" i="1"/>
  <c r="N241" i="1"/>
  <c r="AJ241" i="1" s="1"/>
  <c r="T241" i="1"/>
  <c r="AH241" i="1"/>
  <c r="N242" i="1"/>
  <c r="AJ242" i="1" s="1"/>
  <c r="T242" i="1"/>
  <c r="AL242" i="1"/>
  <c r="AN242" i="1"/>
  <c r="AH242" i="1"/>
  <c r="N243" i="1"/>
  <c r="AJ243" i="1" s="1"/>
  <c r="T243" i="1"/>
  <c r="AP243" i="1" s="1"/>
  <c r="AM243" i="1"/>
  <c r="AN243" i="1"/>
  <c r="AH243" i="1"/>
  <c r="N244" i="1"/>
  <c r="AJ244" i="1"/>
  <c r="T244" i="1"/>
  <c r="AL244" i="1"/>
  <c r="AN244" i="1"/>
  <c r="AS244" i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/>
  <c r="AN250" i="1"/>
  <c r="N251" i="1"/>
  <c r="AJ251" i="1" s="1"/>
  <c r="T251" i="1"/>
  <c r="AN251" i="1"/>
  <c r="AH251" i="1"/>
  <c r="N252" i="1"/>
  <c r="AJ252" i="1"/>
  <c r="T252" i="1"/>
  <c r="AH252" i="1"/>
  <c r="N253" i="1"/>
  <c r="AJ253" i="1"/>
  <c r="AM253" i="1"/>
  <c r="N254" i="1"/>
  <c r="AJ254" i="1" s="1"/>
  <c r="AK254" i="1"/>
  <c r="AR254" i="1" s="1"/>
  <c r="AN254" i="1"/>
  <c r="N255" i="1"/>
  <c r="AJ255" i="1" s="1"/>
  <c r="AM255" i="1"/>
  <c r="N256" i="1"/>
  <c r="AJ256" i="1"/>
  <c r="AK256" i="1"/>
  <c r="AR256" i="1" s="1"/>
  <c r="AN256" i="1"/>
  <c r="N257" i="1"/>
  <c r="AJ257" i="1"/>
  <c r="T257" i="1"/>
  <c r="AM257" i="1"/>
  <c r="AH257" i="1"/>
  <c r="N258" i="1"/>
  <c r="AJ258" i="1" s="1"/>
  <c r="T258" i="1"/>
  <c r="AL258" i="1"/>
  <c r="AH258" i="1"/>
  <c r="N259" i="1"/>
  <c r="AJ259" i="1"/>
  <c r="T259" i="1"/>
  <c r="AN259" i="1"/>
  <c r="AH259" i="1"/>
  <c r="N260" i="1"/>
  <c r="AJ260" i="1" s="1"/>
  <c r="T260" i="1"/>
  <c r="AL260" i="1"/>
  <c r="AR260" i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/>
  <c r="AN264" i="1"/>
  <c r="AH264" i="1"/>
  <c r="N265" i="1"/>
  <c r="AJ265" i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R269" i="1"/>
  <c r="AL269" i="1"/>
  <c r="AM269" i="1"/>
  <c r="AH269" i="1"/>
  <c r="AX269" i="1"/>
  <c r="N270" i="1"/>
  <c r="AJ270" i="1"/>
  <c r="T270" i="1"/>
  <c r="AK270" i="1"/>
  <c r="AH270" i="1"/>
  <c r="AX270" i="1"/>
  <c r="N271" i="1"/>
  <c r="AJ271" i="1"/>
  <c r="S271" i="1"/>
  <c r="T271" i="1"/>
  <c r="AM271" i="1"/>
  <c r="AG271" i="1"/>
  <c r="AH271" i="1"/>
  <c r="N272" i="1"/>
  <c r="AJ272" i="1" s="1"/>
  <c r="S272" i="1"/>
  <c r="T272" i="1"/>
  <c r="AK272" i="1"/>
  <c r="AG272" i="1"/>
  <c r="AH272" i="1"/>
  <c r="N273" i="1"/>
  <c r="AJ273" i="1"/>
  <c r="S273" i="1"/>
  <c r="AO273" i="1"/>
  <c r="T273" i="1"/>
  <c r="AM273" i="1"/>
  <c r="AG273" i="1"/>
  <c r="AH273" i="1"/>
  <c r="N274" i="1"/>
  <c r="AJ274" i="1"/>
  <c r="S274" i="1"/>
  <c r="T274" i="1"/>
  <c r="AK274" i="1"/>
  <c r="AG274" i="1"/>
  <c r="AH274" i="1"/>
  <c r="K66" i="7"/>
  <c r="N275" i="1"/>
  <c r="AJ275" i="1"/>
  <c r="S275" i="1"/>
  <c r="T275" i="1"/>
  <c r="AM275" i="1"/>
  <c r="AG275" i="1"/>
  <c r="AO275" i="1" s="1"/>
  <c r="AH275" i="1"/>
  <c r="N276" i="1"/>
  <c r="AJ276" i="1"/>
  <c r="S276" i="1"/>
  <c r="T276" i="1"/>
  <c r="AK276" i="1"/>
  <c r="AN276" i="1"/>
  <c r="AG276" i="1"/>
  <c r="AH276" i="1"/>
  <c r="N277" i="1"/>
  <c r="AJ277" i="1"/>
  <c r="S277" i="1"/>
  <c r="AO277" i="1"/>
  <c r="T277" i="1"/>
  <c r="AM277" i="1"/>
  <c r="AG277" i="1"/>
  <c r="AH277" i="1"/>
  <c r="N278" i="1"/>
  <c r="AJ278" i="1"/>
  <c r="S278" i="1"/>
  <c r="T278" i="1"/>
  <c r="AK278" i="1"/>
  <c r="AN278" i="1"/>
  <c r="AG278" i="1"/>
  <c r="AH278" i="1"/>
  <c r="N279" i="1"/>
  <c r="AJ279" i="1"/>
  <c r="S279" i="1"/>
  <c r="T279" i="1"/>
  <c r="AP279" i="1" s="1"/>
  <c r="AL279" i="1"/>
  <c r="AM279" i="1"/>
  <c r="AN279" i="1"/>
  <c r="AG279" i="1"/>
  <c r="AH279" i="1"/>
  <c r="N280" i="1"/>
  <c r="AJ280" i="1"/>
  <c r="S280" i="1"/>
  <c r="T280" i="1"/>
  <c r="AK280" i="1"/>
  <c r="AG280" i="1"/>
  <c r="AH280" i="1"/>
  <c r="N281" i="1"/>
  <c r="AJ281" i="1" s="1"/>
  <c r="S281" i="1"/>
  <c r="T281" i="1"/>
  <c r="AM281" i="1"/>
  <c r="AG281" i="1"/>
  <c r="AH281" i="1"/>
  <c r="AN281" i="1"/>
  <c r="N282" i="1"/>
  <c r="AJ282" i="1"/>
  <c r="S282" i="1"/>
  <c r="T282" i="1"/>
  <c r="AK282" i="1"/>
  <c r="AM282" i="1"/>
  <c r="AN282" i="1"/>
  <c r="AG282" i="1"/>
  <c r="AH282" i="1"/>
  <c r="N283" i="1"/>
  <c r="AJ283" i="1" s="1"/>
  <c r="AM283" i="1"/>
  <c r="AN283" i="1"/>
  <c r="N284" i="1"/>
  <c r="AJ284" i="1" s="1"/>
  <c r="T284" i="1"/>
  <c r="AP284" i="1" s="1"/>
  <c r="AH284" i="1"/>
  <c r="AR284" i="1"/>
  <c r="AJ285" i="1"/>
  <c r="N286" i="1"/>
  <c r="AJ286" i="1"/>
  <c r="AK286" i="1"/>
  <c r="AR286" i="1"/>
  <c r="AN286" i="1"/>
  <c r="N287" i="1"/>
  <c r="AJ287" i="1" s="1"/>
  <c r="AK287" i="1"/>
  <c r="AR287" i="1" s="1"/>
  <c r="N288" i="1"/>
  <c r="AJ288" i="1"/>
  <c r="AN288" i="1"/>
  <c r="N289" i="1"/>
  <c r="AJ289" i="1" s="1"/>
  <c r="AK289" i="1"/>
  <c r="AM289" i="1"/>
  <c r="N290" i="1"/>
  <c r="AJ290" i="1" s="1"/>
  <c r="AN290" i="1"/>
  <c r="N291" i="1"/>
  <c r="AJ291" i="1"/>
  <c r="AM291" i="1"/>
  <c r="AN291" i="1"/>
  <c r="N292" i="1"/>
  <c r="AJ292" i="1"/>
  <c r="AK292" i="1"/>
  <c r="AR292" i="1" s="1"/>
  <c r="AN292" i="1"/>
  <c r="N293" i="1"/>
  <c r="AJ293" i="1"/>
  <c r="AK293" i="1"/>
  <c r="AR293" i="1"/>
  <c r="AM293" i="1"/>
  <c r="AN293" i="1"/>
  <c r="N294" i="1"/>
  <c r="AJ294" i="1"/>
  <c r="AN294" i="1"/>
  <c r="N295" i="1"/>
  <c r="AJ295" i="1" s="1"/>
  <c r="AM295" i="1"/>
  <c r="AN295" i="1"/>
  <c r="N296" i="1"/>
  <c r="AJ296" i="1" s="1"/>
  <c r="AN296" i="1"/>
  <c r="N297" i="1"/>
  <c r="AJ297" i="1"/>
  <c r="AM297" i="1"/>
  <c r="AN297" i="1"/>
  <c r="N298" i="1"/>
  <c r="AJ298" i="1"/>
  <c r="AN298" i="1"/>
  <c r="N299" i="1"/>
  <c r="AJ299" i="1" s="1"/>
  <c r="AN299" i="1"/>
  <c r="N300" i="1"/>
  <c r="AJ300" i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/>
  <c r="AM305" i="1"/>
  <c r="AN305" i="1"/>
  <c r="N306" i="1"/>
  <c r="AJ306" i="1"/>
  <c r="AN306" i="1"/>
  <c r="N307" i="1"/>
  <c r="AJ307" i="1" s="1"/>
  <c r="AN307" i="1"/>
  <c r="N308" i="1"/>
  <c r="AJ308" i="1"/>
  <c r="AM308" i="1"/>
  <c r="N309" i="1"/>
  <c r="AJ309" i="1" s="1"/>
  <c r="AM309" i="1"/>
  <c r="AN309" i="1"/>
  <c r="N310" i="1"/>
  <c r="AM310" i="1"/>
  <c r="AJ310" i="1"/>
  <c r="AN310" i="1"/>
  <c r="N311" i="1"/>
  <c r="AJ311" i="1" s="1"/>
  <c r="AM311" i="1"/>
  <c r="AN311" i="1"/>
  <c r="N312" i="1"/>
  <c r="AJ312" i="1" s="1"/>
  <c r="AN312" i="1"/>
  <c r="N313" i="1"/>
  <c r="AJ313" i="1"/>
  <c r="AM313" i="1"/>
  <c r="AN313" i="1"/>
  <c r="N314" i="1"/>
  <c r="AJ314" i="1"/>
  <c r="AN314" i="1"/>
  <c r="N315" i="1"/>
  <c r="AJ315" i="1" s="1"/>
  <c r="AM315" i="1"/>
  <c r="AN315" i="1"/>
  <c r="N316" i="1"/>
  <c r="AJ316" i="1" s="1"/>
  <c r="AN316" i="1"/>
  <c r="N317" i="1"/>
  <c r="AJ317" i="1"/>
  <c r="AM317" i="1"/>
  <c r="AN317" i="1"/>
  <c r="N318" i="1"/>
  <c r="AJ318" i="1"/>
  <c r="N319" i="1"/>
  <c r="AJ319" i="1"/>
  <c r="AN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/>
  <c r="AM323" i="1"/>
  <c r="AN323" i="1"/>
  <c r="N324" i="1"/>
  <c r="AJ324" i="1"/>
  <c r="AK324" i="1"/>
  <c r="AR324" i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N329" i="1"/>
  <c r="AJ329" i="1" s="1"/>
  <c r="S329" i="1"/>
  <c r="T329" i="1"/>
  <c r="AL329" i="1"/>
  <c r="AM329" i="1"/>
  <c r="AN329" i="1"/>
  <c r="AG329" i="1"/>
  <c r="AH329" i="1"/>
  <c r="N330" i="1"/>
  <c r="S330" i="1"/>
  <c r="T330" i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/>
  <c r="AN333" i="1"/>
  <c r="N334" i="1"/>
  <c r="AJ334" i="1" s="1"/>
  <c r="N335" i="1"/>
  <c r="AJ335" i="1" s="1"/>
  <c r="AN335" i="1"/>
  <c r="N336" i="1"/>
  <c r="AJ336" i="1"/>
  <c r="AK336" i="1"/>
  <c r="N337" i="1"/>
  <c r="AJ337" i="1" s="1"/>
  <c r="AL337" i="1"/>
  <c r="N338" i="1"/>
  <c r="AJ338" i="1"/>
  <c r="AK338" i="1"/>
  <c r="AR338" i="1"/>
  <c r="N339" i="1"/>
  <c r="AJ339" i="1"/>
  <c r="AM339" i="1"/>
  <c r="AN339" i="1"/>
  <c r="N340" i="1"/>
  <c r="AJ340" i="1"/>
  <c r="AK340" i="1"/>
  <c r="N341" i="1"/>
  <c r="AJ341" i="1" s="1"/>
  <c r="AK341" i="1"/>
  <c r="AR341" i="1" s="1"/>
  <c r="AM341" i="1"/>
  <c r="N342" i="1"/>
  <c r="AJ342" i="1" s="1"/>
  <c r="AN342" i="1"/>
  <c r="N343" i="1"/>
  <c r="AJ343" i="1"/>
  <c r="AM343" i="1"/>
  <c r="N344" i="1"/>
  <c r="AJ344" i="1" s="1"/>
  <c r="S344" i="1"/>
  <c r="T344" i="1"/>
  <c r="AK344" i="1"/>
  <c r="AN344" i="1"/>
  <c r="AG344" i="1"/>
  <c r="AH344" i="1"/>
  <c r="N345" i="1"/>
  <c r="AJ345" i="1" s="1"/>
  <c r="S345" i="1"/>
  <c r="T345" i="1"/>
  <c r="AN345" i="1"/>
  <c r="AG345" i="1"/>
  <c r="AH345" i="1"/>
  <c r="N346" i="1"/>
  <c r="AJ346" i="1"/>
  <c r="AN346" i="1"/>
  <c r="N347" i="1"/>
  <c r="AJ347" i="1" s="1"/>
  <c r="AK347" i="1"/>
  <c r="AR347" i="1" s="1"/>
  <c r="AM347" i="1"/>
  <c r="AN347" i="1"/>
  <c r="N348" i="1"/>
  <c r="AJ348" i="1" s="1"/>
  <c r="AN348" i="1"/>
  <c r="N349" i="1"/>
  <c r="AJ349" i="1"/>
  <c r="AM349" i="1"/>
  <c r="AN349" i="1"/>
  <c r="N350" i="1"/>
  <c r="AJ350" i="1"/>
  <c r="AN350" i="1"/>
  <c r="N351" i="1"/>
  <c r="AJ351" i="1" s="1"/>
  <c r="AM351" i="1"/>
  <c r="AN351" i="1"/>
  <c r="N352" i="1"/>
  <c r="AJ352" i="1" s="1"/>
  <c r="AN352" i="1"/>
  <c r="N353" i="1"/>
  <c r="AJ353" i="1"/>
  <c r="AM353" i="1"/>
  <c r="AN353" i="1"/>
  <c r="N354" i="1"/>
  <c r="AJ354" i="1"/>
  <c r="AN354" i="1"/>
  <c r="N355" i="1"/>
  <c r="AJ355" i="1" s="1"/>
  <c r="AK355" i="1"/>
  <c r="AM355" i="1"/>
  <c r="AN355" i="1"/>
  <c r="N356" i="1"/>
  <c r="AJ356" i="1"/>
  <c r="AN356" i="1"/>
  <c r="AS356" i="1" s="1"/>
  <c r="N357" i="1"/>
  <c r="AJ357" i="1" s="1"/>
  <c r="AM357" i="1"/>
  <c r="AN357" i="1"/>
  <c r="AK357" i="1"/>
  <c r="N358" i="1"/>
  <c r="AJ358" i="1"/>
  <c r="AM358" i="1"/>
  <c r="AN358" i="1"/>
  <c r="N359" i="1"/>
  <c r="AJ359" i="1"/>
  <c r="AN359" i="1"/>
  <c r="N360" i="1"/>
  <c r="AJ360" i="1" s="1"/>
  <c r="AN360" i="1"/>
  <c r="N361" i="1"/>
  <c r="AJ361" i="1"/>
  <c r="AK361" i="1"/>
  <c r="AM361" i="1"/>
  <c r="AS361" i="1" s="1"/>
  <c r="AN361" i="1"/>
  <c r="N362" i="1"/>
  <c r="AJ362" i="1" s="1"/>
  <c r="AN362" i="1"/>
  <c r="N363" i="1"/>
  <c r="AJ363" i="1"/>
  <c r="AM363" i="1"/>
  <c r="AK363" i="1"/>
  <c r="AR363" i="1" s="1"/>
  <c r="N364" i="1"/>
  <c r="AJ364" i="1" s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/>
  <c r="T366" i="1"/>
  <c r="AN366" i="1"/>
  <c r="AS366" i="1" s="1"/>
  <c r="AH366" i="1"/>
  <c r="AK366" i="1"/>
  <c r="N367" i="1"/>
  <c r="AJ367" i="1"/>
  <c r="T367" i="1"/>
  <c r="AM367" i="1"/>
  <c r="AN367" i="1"/>
  <c r="AH367" i="1"/>
  <c r="N368" i="1"/>
  <c r="AJ368" i="1"/>
  <c r="AM368" i="1"/>
  <c r="AK368" i="1"/>
  <c r="AR368" i="1" s="1"/>
  <c r="N369" i="1"/>
  <c r="AJ369" i="1" s="1"/>
  <c r="AM369" i="1"/>
  <c r="AN369" i="1"/>
  <c r="N370" i="1"/>
  <c r="AJ370" i="1"/>
  <c r="AK370" i="1"/>
  <c r="AR370" i="1" s="1"/>
  <c r="N371" i="1"/>
  <c r="AJ371" i="1" s="1"/>
  <c r="AN371" i="1"/>
  <c r="N372" i="1"/>
  <c r="AJ372" i="1"/>
  <c r="AK372" i="1"/>
  <c r="AR372" i="1"/>
  <c r="N373" i="1"/>
  <c r="AJ373" i="1"/>
  <c r="N374" i="1"/>
  <c r="AJ374" i="1"/>
  <c r="AK374" i="1"/>
  <c r="AM374" i="1"/>
  <c r="N375" i="1"/>
  <c r="AJ375" i="1"/>
  <c r="N376" i="1"/>
  <c r="AJ376" i="1"/>
  <c r="AK376" i="1"/>
  <c r="N377" i="1"/>
  <c r="AJ377" i="1" s="1"/>
  <c r="AK377" i="1"/>
  <c r="AR377" i="1" s="1"/>
  <c r="AM377" i="1"/>
  <c r="N378" i="1"/>
  <c r="AJ378" i="1" s="1"/>
  <c r="AM378" i="1"/>
  <c r="AS378" i="1" s="1"/>
  <c r="AN378" i="1"/>
  <c r="AK378" i="1"/>
  <c r="AR378" i="1" s="1"/>
  <c r="N379" i="1"/>
  <c r="AJ379" i="1" s="1"/>
  <c r="AM379" i="1"/>
  <c r="AN379" i="1"/>
  <c r="N380" i="1"/>
  <c r="AJ380" i="1" s="1"/>
  <c r="T380" i="1"/>
  <c r="AH380" i="1"/>
  <c r="N381" i="1"/>
  <c r="AJ381" i="1" s="1"/>
  <c r="T381" i="1"/>
  <c r="AM381" i="1"/>
  <c r="AN381" i="1"/>
  <c r="AH381" i="1"/>
  <c r="AP381" i="1"/>
  <c r="AT381" i="1" s="1"/>
  <c r="N382" i="1"/>
  <c r="AJ382" i="1"/>
  <c r="T382" i="1"/>
  <c r="AN382" i="1"/>
  <c r="AH382" i="1"/>
  <c r="AJ383" i="1"/>
  <c r="N384" i="1"/>
  <c r="AJ384" i="1"/>
  <c r="S384" i="1"/>
  <c r="T384" i="1"/>
  <c r="AR384" i="1"/>
  <c r="AG384" i="1"/>
  <c r="AH384" i="1"/>
  <c r="N385" i="1"/>
  <c r="AJ385" i="1"/>
  <c r="S385" i="1"/>
  <c r="T385" i="1"/>
  <c r="AP385" i="1" s="1"/>
  <c r="AN385" i="1"/>
  <c r="AG385" i="1"/>
  <c r="AH385" i="1"/>
  <c r="N386" i="1"/>
  <c r="AJ386" i="1"/>
  <c r="S386" i="1"/>
  <c r="T386" i="1"/>
  <c r="AG386" i="1"/>
  <c r="AH386" i="1"/>
  <c r="N387" i="1"/>
  <c r="AJ387" i="1"/>
  <c r="S387" i="1"/>
  <c r="T387" i="1"/>
  <c r="AG387" i="1"/>
  <c r="AH387" i="1"/>
  <c r="N388" i="1"/>
  <c r="AJ388" i="1"/>
  <c r="S388" i="1"/>
  <c r="T388" i="1"/>
  <c r="AG388" i="1"/>
  <c r="AH388" i="1"/>
  <c r="N389" i="1"/>
  <c r="AJ389" i="1"/>
  <c r="S389" i="1"/>
  <c r="T389" i="1"/>
  <c r="AG389" i="1"/>
  <c r="AH389" i="1"/>
  <c r="N390" i="1"/>
  <c r="AJ390" i="1"/>
  <c r="S390" i="1"/>
  <c r="T390" i="1"/>
  <c r="AG390" i="1"/>
  <c r="AH390" i="1"/>
  <c r="N391" i="1"/>
  <c r="AJ391" i="1"/>
  <c r="S391" i="1"/>
  <c r="T391" i="1"/>
  <c r="AG391" i="1"/>
  <c r="AH391" i="1"/>
  <c r="N392" i="1"/>
  <c r="AJ392" i="1"/>
  <c r="S392" i="1"/>
  <c r="T392" i="1"/>
  <c r="AG392" i="1"/>
  <c r="AH392" i="1"/>
  <c r="N393" i="1"/>
  <c r="AJ393" i="1"/>
  <c r="S393" i="1"/>
  <c r="T393" i="1"/>
  <c r="AN393" i="1"/>
  <c r="AG393" i="1"/>
  <c r="AO393" i="1" s="1"/>
  <c r="AH393" i="1"/>
  <c r="N394" i="1"/>
  <c r="AJ394" i="1"/>
  <c r="S394" i="1"/>
  <c r="T394" i="1"/>
  <c r="AG394" i="1"/>
  <c r="AH394" i="1"/>
  <c r="N395" i="1"/>
  <c r="AJ395" i="1"/>
  <c r="S395" i="1"/>
  <c r="T395" i="1"/>
  <c r="AM395" i="1"/>
  <c r="AG395" i="1"/>
  <c r="AH395" i="1"/>
  <c r="N396" i="1"/>
  <c r="AJ396" i="1" s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/>
  <c r="S398" i="1"/>
  <c r="T398" i="1"/>
  <c r="AR398" i="1"/>
  <c r="AN398" i="1"/>
  <c r="AG398" i="1"/>
  <c r="AH398" i="1"/>
  <c r="N399" i="1"/>
  <c r="AJ399" i="1"/>
  <c r="S399" i="1"/>
  <c r="T399" i="1"/>
  <c r="AG399" i="1"/>
  <c r="AH399" i="1"/>
  <c r="N400" i="1"/>
  <c r="AJ400" i="1"/>
  <c r="S400" i="1"/>
  <c r="T400" i="1"/>
  <c r="AR400" i="1"/>
  <c r="AG400" i="1"/>
  <c r="AH400" i="1"/>
  <c r="N401" i="1"/>
  <c r="AJ401" i="1" s="1"/>
  <c r="S401" i="1"/>
  <c r="T401" i="1"/>
  <c r="AP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/>
  <c r="AJ409" i="1"/>
  <c r="AM409" i="1"/>
  <c r="N410" i="1"/>
  <c r="AJ410" i="1"/>
  <c r="S410" i="1"/>
  <c r="T410" i="1"/>
  <c r="AG410" i="1"/>
  <c r="AH410" i="1"/>
  <c r="N411" i="1"/>
  <c r="AJ411" i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/>
  <c r="S413" i="1"/>
  <c r="T413" i="1"/>
  <c r="AN413" i="1"/>
  <c r="AG413" i="1"/>
  <c r="J46" i="29" s="1"/>
  <c r="J46" i="30" s="1"/>
  <c r="AH413" i="1"/>
  <c r="N414" i="1"/>
  <c r="AJ414" i="1" s="1"/>
  <c r="S414" i="1"/>
  <c r="T414" i="1"/>
  <c r="AG414" i="1"/>
  <c r="AH414" i="1"/>
  <c r="N415" i="1"/>
  <c r="AJ415" i="1" s="1"/>
  <c r="AN415" i="1"/>
  <c r="N416" i="1"/>
  <c r="AJ416" i="1" s="1"/>
  <c r="T416" i="1"/>
  <c r="AH416" i="1"/>
  <c r="AP416" i="1" s="1"/>
  <c r="AT416" i="1" s="1"/>
  <c r="N417" i="1"/>
  <c r="AJ417" i="1"/>
  <c r="S417" i="1"/>
  <c r="T417" i="1"/>
  <c r="AM417" i="1"/>
  <c r="AG417" i="1"/>
  <c r="AH417" i="1"/>
  <c r="N418" i="1"/>
  <c r="AJ418" i="1" s="1"/>
  <c r="S418" i="1"/>
  <c r="T418" i="1"/>
  <c r="AN418" i="1"/>
  <c r="AS418" i="1" s="1"/>
  <c r="AG418" i="1"/>
  <c r="J47" i="29" s="1"/>
  <c r="J47" i="30" s="1"/>
  <c r="AH418" i="1"/>
  <c r="N419" i="1"/>
  <c r="AJ419" i="1"/>
  <c r="S419" i="1"/>
  <c r="T419" i="1"/>
  <c r="AG419" i="1"/>
  <c r="AO419" i="1" s="1"/>
  <c r="AH419" i="1"/>
  <c r="N420" i="1"/>
  <c r="AJ420" i="1" s="1"/>
  <c r="S420" i="1"/>
  <c r="T420" i="1"/>
  <c r="AN420" i="1"/>
  <c r="AG420" i="1"/>
  <c r="AH420" i="1"/>
  <c r="N421" i="1"/>
  <c r="AJ421" i="1" s="1"/>
  <c r="S421" i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/>
  <c r="S423" i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/>
  <c r="S426" i="1"/>
  <c r="D48" i="29" s="1"/>
  <c r="D48" i="30" s="1"/>
  <c r="T426" i="1"/>
  <c r="AN426" i="1"/>
  <c r="AG426" i="1"/>
  <c r="AH426" i="1"/>
  <c r="N427" i="1"/>
  <c r="AJ427" i="1"/>
  <c r="S427" i="1"/>
  <c r="T427" i="1"/>
  <c r="AM427" i="1"/>
  <c r="AG427" i="1"/>
  <c r="J48" i="29" s="1"/>
  <c r="J48" i="30" s="1"/>
  <c r="AH427" i="1"/>
  <c r="N428" i="1"/>
  <c r="AJ428" i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 s="1"/>
  <c r="S430" i="1"/>
  <c r="T430" i="1"/>
  <c r="AG430" i="1"/>
  <c r="AH430" i="1"/>
  <c r="N431" i="1"/>
  <c r="AJ431" i="1"/>
  <c r="S431" i="1"/>
  <c r="T431" i="1"/>
  <c r="AN431" i="1"/>
  <c r="AG431" i="1"/>
  <c r="AH431" i="1"/>
  <c r="N432" i="1"/>
  <c r="AJ432" i="1" s="1"/>
  <c r="S432" i="1"/>
  <c r="T432" i="1"/>
  <c r="AG432" i="1"/>
  <c r="AH432" i="1"/>
  <c r="N433" i="1"/>
  <c r="AJ433" i="1"/>
  <c r="S433" i="1"/>
  <c r="T433" i="1"/>
  <c r="AG433" i="1"/>
  <c r="AH433" i="1"/>
  <c r="N434" i="1"/>
  <c r="AJ434" i="1" s="1"/>
  <c r="S434" i="1"/>
  <c r="T434" i="1"/>
  <c r="AG434" i="1"/>
  <c r="AH434" i="1"/>
  <c r="AN434" i="1"/>
  <c r="N435" i="1"/>
  <c r="AJ435" i="1" s="1"/>
  <c r="S435" i="1"/>
  <c r="T435" i="1"/>
  <c r="AM435" i="1"/>
  <c r="AG435" i="1"/>
  <c r="AH435" i="1"/>
  <c r="N436" i="1"/>
  <c r="AJ436" i="1"/>
  <c r="S436" i="1"/>
  <c r="T436" i="1"/>
  <c r="AN436" i="1"/>
  <c r="AG436" i="1"/>
  <c r="AH436" i="1"/>
  <c r="N437" i="1"/>
  <c r="AJ437" i="1"/>
  <c r="S437" i="1"/>
  <c r="T437" i="1"/>
  <c r="AN437" i="1"/>
  <c r="AG437" i="1"/>
  <c r="AH437" i="1"/>
  <c r="AX437" i="1" s="1"/>
  <c r="N438" i="1"/>
  <c r="AJ438" i="1"/>
  <c r="S438" i="1"/>
  <c r="T438" i="1"/>
  <c r="AG438" i="1"/>
  <c r="AH438" i="1"/>
  <c r="AX438" i="1" s="1"/>
  <c r="N439" i="1"/>
  <c r="AJ439" i="1" s="1"/>
  <c r="S439" i="1"/>
  <c r="T439" i="1"/>
  <c r="AN439" i="1"/>
  <c r="AG439" i="1"/>
  <c r="AH439" i="1"/>
  <c r="N440" i="1"/>
  <c r="AJ440" i="1" s="1"/>
  <c r="S440" i="1"/>
  <c r="T440" i="1"/>
  <c r="AG440" i="1"/>
  <c r="AH440" i="1"/>
  <c r="N441" i="1"/>
  <c r="AJ441" i="1"/>
  <c r="S441" i="1"/>
  <c r="T441" i="1"/>
  <c r="AM441" i="1"/>
  <c r="AG441" i="1"/>
  <c r="AH441" i="1"/>
  <c r="AX441" i="1" s="1"/>
  <c r="N442" i="1"/>
  <c r="AJ442" i="1"/>
  <c r="S442" i="1"/>
  <c r="AO442" i="1" s="1"/>
  <c r="T442" i="1"/>
  <c r="AN442" i="1"/>
  <c r="AG442" i="1"/>
  <c r="AH442" i="1"/>
  <c r="N443" i="1"/>
  <c r="AJ443" i="1"/>
  <c r="S443" i="1"/>
  <c r="T443" i="1"/>
  <c r="AP443" i="1" s="1"/>
  <c r="AM443" i="1"/>
  <c r="AG443" i="1"/>
  <c r="AH443" i="1"/>
  <c r="N444" i="1"/>
  <c r="AJ444" i="1"/>
  <c r="S444" i="1"/>
  <c r="T444" i="1"/>
  <c r="AP444" i="1" s="1"/>
  <c r="AN444" i="1"/>
  <c r="AG444" i="1"/>
  <c r="AH444" i="1"/>
  <c r="N445" i="1"/>
  <c r="AJ445" i="1"/>
  <c r="S445" i="1"/>
  <c r="T445" i="1"/>
  <c r="AG445" i="1"/>
  <c r="AH445" i="1"/>
  <c r="N446" i="1"/>
  <c r="AJ446" i="1" s="1"/>
  <c r="S446" i="1"/>
  <c r="T446" i="1"/>
  <c r="AN446" i="1"/>
  <c r="AG446" i="1"/>
  <c r="AH446" i="1"/>
  <c r="N447" i="1"/>
  <c r="AJ447" i="1"/>
  <c r="S447" i="1"/>
  <c r="T447" i="1"/>
  <c r="AM447" i="1"/>
  <c r="AG447" i="1"/>
  <c r="AH447" i="1"/>
  <c r="N448" i="1"/>
  <c r="AJ448" i="1"/>
  <c r="S448" i="1"/>
  <c r="T448" i="1"/>
  <c r="AN448" i="1"/>
  <c r="AG448" i="1"/>
  <c r="AH448" i="1"/>
  <c r="N449" i="1"/>
  <c r="AJ449" i="1" s="1"/>
  <c r="S449" i="1"/>
  <c r="T449" i="1"/>
  <c r="AG449" i="1"/>
  <c r="AH449" i="1"/>
  <c r="N450" i="1"/>
  <c r="AJ450" i="1"/>
  <c r="S450" i="1"/>
  <c r="D49" i="29" s="1"/>
  <c r="T450" i="1"/>
  <c r="AG450" i="1"/>
  <c r="J49" i="29" s="1"/>
  <c r="AH450" i="1"/>
  <c r="N451" i="1"/>
  <c r="AJ451" i="1"/>
  <c r="S451" i="1"/>
  <c r="T451" i="1"/>
  <c r="AG451" i="1"/>
  <c r="AH451" i="1"/>
  <c r="N452" i="1"/>
  <c r="AJ452" i="1" s="1"/>
  <c r="S452" i="1"/>
  <c r="T452" i="1"/>
  <c r="AG452" i="1"/>
  <c r="AH452" i="1"/>
  <c r="N453" i="1"/>
  <c r="AJ453" i="1"/>
  <c r="S453" i="1"/>
  <c r="T453" i="1"/>
  <c r="AM453" i="1"/>
  <c r="AG453" i="1"/>
  <c r="AH453" i="1"/>
  <c r="N454" i="1"/>
  <c r="AJ454" i="1"/>
  <c r="S454" i="1"/>
  <c r="T454" i="1"/>
  <c r="AN454" i="1"/>
  <c r="AG454" i="1"/>
  <c r="AH454" i="1"/>
  <c r="N455" i="1"/>
  <c r="AJ455" i="1" s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/>
  <c r="S457" i="1"/>
  <c r="T457" i="1"/>
  <c r="AN457" i="1"/>
  <c r="AG457" i="1"/>
  <c r="AH457" i="1"/>
  <c r="N458" i="1"/>
  <c r="AJ458" i="1"/>
  <c r="S458" i="1"/>
  <c r="T458" i="1"/>
  <c r="AG458" i="1"/>
  <c r="AH458" i="1"/>
  <c r="N459" i="1"/>
  <c r="AJ459" i="1" s="1"/>
  <c r="S459" i="1"/>
  <c r="T459" i="1"/>
  <c r="AN459" i="1"/>
  <c r="AG459" i="1"/>
  <c r="AH459" i="1"/>
  <c r="N460" i="1"/>
  <c r="AJ460" i="1"/>
  <c r="S460" i="1"/>
  <c r="T460" i="1"/>
  <c r="AG460" i="1"/>
  <c r="AH460" i="1"/>
  <c r="N461" i="1"/>
  <c r="AJ461" i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 s="1"/>
  <c r="S463" i="1"/>
  <c r="T463" i="1"/>
  <c r="AG463" i="1"/>
  <c r="AH463" i="1"/>
  <c r="N464" i="1"/>
  <c r="AJ464" i="1"/>
  <c r="S464" i="1"/>
  <c r="T464" i="1"/>
  <c r="AN464" i="1"/>
  <c r="AG464" i="1"/>
  <c r="AH464" i="1"/>
  <c r="N465" i="1"/>
  <c r="AJ465" i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/>
  <c r="S467" i="1"/>
  <c r="T467" i="1"/>
  <c r="AM467" i="1"/>
  <c r="AG467" i="1"/>
  <c r="J56" i="29" s="1"/>
  <c r="AH467" i="1"/>
  <c r="N468" i="1"/>
  <c r="AJ468" i="1"/>
  <c r="S468" i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/>
  <c r="S471" i="1"/>
  <c r="T471" i="1"/>
  <c r="AN471" i="1"/>
  <c r="AG471" i="1"/>
  <c r="AH471" i="1"/>
  <c r="N472" i="1"/>
  <c r="AJ472" i="1" s="1"/>
  <c r="S472" i="1"/>
  <c r="T472" i="1"/>
  <c r="AG472" i="1"/>
  <c r="AH472" i="1"/>
  <c r="N473" i="1"/>
  <c r="AJ473" i="1"/>
  <c r="S473" i="1"/>
  <c r="T473" i="1"/>
  <c r="AM473" i="1"/>
  <c r="AG473" i="1"/>
  <c r="J55" i="29" s="1"/>
  <c r="J55" i="30" s="1"/>
  <c r="AH473" i="1"/>
  <c r="N474" i="1"/>
  <c r="AJ474" i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/>
  <c r="S476" i="1"/>
  <c r="D57" i="29" s="1"/>
  <c r="T476" i="1"/>
  <c r="AG476" i="1"/>
  <c r="AH476" i="1"/>
  <c r="N477" i="1"/>
  <c r="AJ477" i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 s="1"/>
  <c r="S479" i="1"/>
  <c r="T479" i="1"/>
  <c r="AM479" i="1"/>
  <c r="AG479" i="1"/>
  <c r="AH479" i="1"/>
  <c r="N480" i="1"/>
  <c r="AJ480" i="1"/>
  <c r="S480" i="1"/>
  <c r="T480" i="1"/>
  <c r="AN480" i="1"/>
  <c r="AG480" i="1"/>
  <c r="AH480" i="1"/>
  <c r="N481" i="1"/>
  <c r="AJ481" i="1"/>
  <c r="S481" i="1"/>
  <c r="D50" i="29" s="1"/>
  <c r="T481" i="1"/>
  <c r="AN481" i="1"/>
  <c r="AG481" i="1"/>
  <c r="AH481" i="1"/>
  <c r="N482" i="1"/>
  <c r="AJ482" i="1" s="1"/>
  <c r="S482" i="1"/>
  <c r="T482" i="1"/>
  <c r="AG482" i="1"/>
  <c r="AH482" i="1"/>
  <c r="N483" i="1"/>
  <c r="AJ483" i="1"/>
  <c r="S483" i="1"/>
  <c r="T483" i="1"/>
  <c r="AN483" i="1"/>
  <c r="AG483" i="1"/>
  <c r="AH483" i="1"/>
  <c r="N484" i="1"/>
  <c r="AJ484" i="1"/>
  <c r="S484" i="1"/>
  <c r="T484" i="1"/>
  <c r="AG484" i="1"/>
  <c r="AH484" i="1"/>
  <c r="N485" i="1"/>
  <c r="AJ485" i="1" s="1"/>
  <c r="S485" i="1"/>
  <c r="T485" i="1"/>
  <c r="AM485" i="1"/>
  <c r="AG485" i="1"/>
  <c r="AH485" i="1"/>
  <c r="N486" i="1"/>
  <c r="AJ486" i="1"/>
  <c r="S486" i="1"/>
  <c r="T486" i="1"/>
  <c r="AN486" i="1"/>
  <c r="AG486" i="1"/>
  <c r="AH486" i="1"/>
  <c r="N487" i="1"/>
  <c r="AJ487" i="1"/>
  <c r="S487" i="1"/>
  <c r="T487" i="1"/>
  <c r="AG487" i="1"/>
  <c r="AH487" i="1"/>
  <c r="N488" i="1"/>
  <c r="AJ488" i="1" s="1"/>
  <c r="S488" i="1"/>
  <c r="T488" i="1"/>
  <c r="AN488" i="1"/>
  <c r="AS488" i="1" s="1"/>
  <c r="AG488" i="1"/>
  <c r="AH488" i="1"/>
  <c r="N489" i="1"/>
  <c r="AJ489" i="1" s="1"/>
  <c r="S489" i="1"/>
  <c r="T489" i="1"/>
  <c r="AN489" i="1"/>
  <c r="AG489" i="1"/>
  <c r="AH489" i="1"/>
  <c r="N490" i="1"/>
  <c r="AJ490" i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 s="1"/>
  <c r="S492" i="1"/>
  <c r="T492" i="1"/>
  <c r="AG492" i="1"/>
  <c r="AH492" i="1"/>
  <c r="N493" i="1"/>
  <c r="AJ493" i="1"/>
  <c r="S493" i="1"/>
  <c r="T493" i="1"/>
  <c r="AG493" i="1"/>
  <c r="AH493" i="1"/>
  <c r="N494" i="1"/>
  <c r="AJ494" i="1" s="1"/>
  <c r="S494" i="1"/>
  <c r="T494" i="1"/>
  <c r="AN494" i="1"/>
  <c r="AG494" i="1"/>
  <c r="AH494" i="1"/>
  <c r="N495" i="1"/>
  <c r="AJ495" i="1"/>
  <c r="S495" i="1"/>
  <c r="T495" i="1"/>
  <c r="AG495" i="1"/>
  <c r="AH495" i="1"/>
  <c r="N496" i="1"/>
  <c r="AJ496" i="1"/>
  <c r="S496" i="1"/>
  <c r="D61" i="29" s="1"/>
  <c r="D61" i="30" s="1"/>
  <c r="T496" i="1"/>
  <c r="AG496" i="1"/>
  <c r="AH496" i="1"/>
  <c r="N497" i="1"/>
  <c r="AJ497" i="1" s="1"/>
  <c r="S497" i="1"/>
  <c r="T497" i="1"/>
  <c r="AN497" i="1"/>
  <c r="AG497" i="1"/>
  <c r="AH497" i="1"/>
  <c r="N498" i="1"/>
  <c r="AJ498" i="1" s="1"/>
  <c r="S498" i="1"/>
  <c r="T498" i="1"/>
  <c r="AG498" i="1"/>
  <c r="J61" i="29" s="1"/>
  <c r="AH498" i="1"/>
  <c r="N499" i="1"/>
  <c r="AJ499" i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/>
  <c r="S501" i="1"/>
  <c r="T501" i="1"/>
  <c r="AM501" i="1"/>
  <c r="AG501" i="1"/>
  <c r="AH501" i="1"/>
  <c r="N502" i="1"/>
  <c r="AJ502" i="1" s="1"/>
  <c r="S502" i="1"/>
  <c r="T502" i="1"/>
  <c r="AN502" i="1"/>
  <c r="AG502" i="1"/>
  <c r="AH502" i="1"/>
  <c r="N503" i="1"/>
  <c r="AJ503" i="1" s="1"/>
  <c r="S503" i="1"/>
  <c r="T503" i="1"/>
  <c r="AM503" i="1"/>
  <c r="AG503" i="1"/>
  <c r="AH503" i="1"/>
  <c r="N504" i="1"/>
  <c r="AJ504" i="1"/>
  <c r="S504" i="1"/>
  <c r="T504" i="1"/>
  <c r="AN504" i="1"/>
  <c r="AG504" i="1"/>
  <c r="AH504" i="1"/>
  <c r="N505" i="1"/>
  <c r="AJ505" i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/>
  <c r="S507" i="1"/>
  <c r="T507" i="1"/>
  <c r="AN507" i="1"/>
  <c r="AG507" i="1"/>
  <c r="AH507" i="1"/>
  <c r="N508" i="1"/>
  <c r="AJ508" i="1"/>
  <c r="S508" i="1"/>
  <c r="D74" i="29" s="1"/>
  <c r="T508" i="1"/>
  <c r="AG508" i="1"/>
  <c r="AH508" i="1"/>
  <c r="N509" i="1"/>
  <c r="AJ509" i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 s="1"/>
  <c r="S511" i="1"/>
  <c r="T511" i="1"/>
  <c r="AM511" i="1"/>
  <c r="AG511" i="1"/>
  <c r="AH511" i="1"/>
  <c r="N512" i="1"/>
  <c r="AJ512" i="1" s="1"/>
  <c r="S512" i="1"/>
  <c r="T512" i="1"/>
  <c r="AR512" i="1"/>
  <c r="AG512" i="1"/>
  <c r="J64" i="29" s="1"/>
  <c r="J64" i="30" s="1"/>
  <c r="AH512" i="1"/>
  <c r="N513" i="1"/>
  <c r="AJ513" i="1"/>
  <c r="S513" i="1"/>
  <c r="D64" i="29" s="1"/>
  <c r="T513" i="1"/>
  <c r="AG513" i="1"/>
  <c r="AH513" i="1"/>
  <c r="N514" i="1"/>
  <c r="AJ514" i="1" s="1"/>
  <c r="S514" i="1"/>
  <c r="T514" i="1"/>
  <c r="AG514" i="1"/>
  <c r="AH514" i="1"/>
  <c r="N515" i="1"/>
  <c r="AJ515" i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/>
  <c r="S517" i="1"/>
  <c r="T517" i="1"/>
  <c r="AM517" i="1"/>
  <c r="AG517" i="1"/>
  <c r="AH517" i="1"/>
  <c r="N518" i="1"/>
  <c r="AJ518" i="1"/>
  <c r="S518" i="1"/>
  <c r="T518" i="1"/>
  <c r="AN518" i="1"/>
  <c r="AG518" i="1"/>
  <c r="AH518" i="1"/>
  <c r="N519" i="1"/>
  <c r="AJ519" i="1" s="1"/>
  <c r="S519" i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J74" i="29" s="1"/>
  <c r="AH523" i="1"/>
  <c r="N524" i="1"/>
  <c r="AJ524" i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 s="1"/>
  <c r="S534" i="1"/>
  <c r="T534" i="1"/>
  <c r="AN534" i="1"/>
  <c r="AG534" i="1"/>
  <c r="AH534" i="1"/>
  <c r="N535" i="1"/>
  <c r="AJ535" i="1"/>
  <c r="S535" i="1"/>
  <c r="T535" i="1"/>
  <c r="AM535" i="1"/>
  <c r="AG535" i="1"/>
  <c r="AH535" i="1"/>
  <c r="N536" i="1"/>
  <c r="AJ536" i="1" s="1"/>
  <c r="S536" i="1"/>
  <c r="T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N539" i="1"/>
  <c r="AJ539" i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/>
  <c r="S541" i="1"/>
  <c r="T541" i="1"/>
  <c r="AM541" i="1"/>
  <c r="AG541" i="1"/>
  <c r="AH541" i="1"/>
  <c r="N542" i="1"/>
  <c r="AJ542" i="1"/>
  <c r="S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 s="1"/>
  <c r="S544" i="1"/>
  <c r="T544" i="1"/>
  <c r="AG544" i="1"/>
  <c r="AH544" i="1"/>
  <c r="N545" i="1"/>
  <c r="AJ545" i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/>
  <c r="S547" i="1"/>
  <c r="T547" i="1"/>
  <c r="AN547" i="1"/>
  <c r="AG547" i="1"/>
  <c r="AH547" i="1"/>
  <c r="N548" i="1"/>
  <c r="AJ548" i="1" s="1"/>
  <c r="S548" i="1"/>
  <c r="T548" i="1"/>
  <c r="AG548" i="1"/>
  <c r="AH548" i="1"/>
  <c r="N549" i="1"/>
  <c r="AJ549" i="1" s="1"/>
  <c r="S549" i="1"/>
  <c r="T549" i="1"/>
  <c r="AM549" i="1"/>
  <c r="AG549" i="1"/>
  <c r="AH549" i="1"/>
  <c r="N550" i="1"/>
  <c r="AJ550" i="1"/>
  <c r="S550" i="1"/>
  <c r="T550" i="1"/>
  <c r="AP550" i="1" s="1"/>
  <c r="AN550" i="1"/>
  <c r="AG550" i="1"/>
  <c r="AH550" i="1"/>
  <c r="A551" i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P553" i="1"/>
  <c r="AN553" i="1"/>
  <c r="AG553" i="1"/>
  <c r="AH553" i="1"/>
  <c r="N554" i="1"/>
  <c r="AJ554" i="1" s="1"/>
  <c r="S554" i="1"/>
  <c r="AO554" i="1" s="1"/>
  <c r="T554" i="1"/>
  <c r="AN554" i="1"/>
  <c r="AG554" i="1"/>
  <c r="AH554" i="1"/>
  <c r="N555" i="1"/>
  <c r="AJ555" i="1" s="1"/>
  <c r="S555" i="1"/>
  <c r="T555" i="1"/>
  <c r="AP555" i="1"/>
  <c r="AM555" i="1"/>
  <c r="AG555" i="1"/>
  <c r="AH555" i="1"/>
  <c r="N556" i="1"/>
  <c r="AJ556" i="1" s="1"/>
  <c r="S556" i="1"/>
  <c r="AO556" i="1" s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P559" i="1" s="1"/>
  <c r="AN559" i="1"/>
  <c r="AG559" i="1"/>
  <c r="AH559" i="1"/>
  <c r="N560" i="1"/>
  <c r="AJ560" i="1" s="1"/>
  <c r="S560" i="1"/>
  <c r="T560" i="1"/>
  <c r="AG560" i="1"/>
  <c r="AH560" i="1"/>
  <c r="N561" i="1"/>
  <c r="AJ561" i="1" s="1"/>
  <c r="S561" i="1"/>
  <c r="T561" i="1"/>
  <c r="AG561" i="1"/>
  <c r="AH561" i="1"/>
  <c r="AM561" i="1"/>
  <c r="A562" i="1"/>
  <c r="A563" i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 s="1"/>
  <c r="S565" i="1"/>
  <c r="T565" i="1"/>
  <c r="AN565" i="1"/>
  <c r="AG565" i="1"/>
  <c r="AH565" i="1"/>
  <c r="N566" i="1"/>
  <c r="AJ566" i="1" s="1"/>
  <c r="T566" i="1"/>
  <c r="AP566" i="1"/>
  <c r="AN566" i="1"/>
  <c r="N567" i="1"/>
  <c r="AJ567" i="1"/>
  <c r="T567" i="1"/>
  <c r="AP567" i="1" s="1"/>
  <c r="AM567" i="1"/>
  <c r="AN567" i="1"/>
  <c r="N568" i="1"/>
  <c r="AJ568" i="1" s="1"/>
  <c r="T568" i="1"/>
  <c r="AP568" i="1" s="1"/>
  <c r="AN568" i="1"/>
  <c r="N569" i="1"/>
  <c r="AJ569" i="1" s="1"/>
  <c r="AM569" i="1"/>
  <c r="AN569" i="1"/>
  <c r="N570" i="1"/>
  <c r="AJ570" i="1" s="1"/>
  <c r="AN570" i="1"/>
  <c r="N571" i="1"/>
  <c r="AJ571" i="1" s="1"/>
  <c r="T571" i="1"/>
  <c r="AP571" i="1" s="1"/>
  <c r="AN571" i="1"/>
  <c r="N572" i="1"/>
  <c r="AJ572" i="1" s="1"/>
  <c r="N573" i="1"/>
  <c r="AJ573" i="1"/>
  <c r="AM573" i="1"/>
  <c r="N574" i="1"/>
  <c r="AJ574" i="1" s="1"/>
  <c r="AN574" i="1"/>
  <c r="N575" i="1"/>
  <c r="AJ575" i="1" s="1"/>
  <c r="N576" i="1"/>
  <c r="AJ576" i="1"/>
  <c r="T576" i="1"/>
  <c r="AH576" i="1"/>
  <c r="N577" i="1"/>
  <c r="AJ577" i="1"/>
  <c r="T577" i="1"/>
  <c r="AM577" i="1"/>
  <c r="AH577" i="1"/>
  <c r="N578" i="1"/>
  <c r="AJ578" i="1" s="1"/>
  <c r="T578" i="1"/>
  <c r="AN578" i="1"/>
  <c r="AH578" i="1"/>
  <c r="N579" i="1"/>
  <c r="AJ579" i="1" s="1"/>
  <c r="AM579" i="1"/>
  <c r="N580" i="1"/>
  <c r="AJ580" i="1" s="1"/>
  <c r="AN580" i="1"/>
  <c r="N581" i="1"/>
  <c r="AJ581" i="1"/>
  <c r="AN581" i="1"/>
  <c r="N582" i="1"/>
  <c r="AJ582" i="1" s="1"/>
  <c r="N583" i="1"/>
  <c r="AJ583" i="1" s="1"/>
  <c r="AN583" i="1"/>
  <c r="N584" i="1"/>
  <c r="AJ584" i="1"/>
  <c r="N585" i="1"/>
  <c r="AJ585" i="1" s="1"/>
  <c r="N586" i="1"/>
  <c r="AJ586" i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/>
  <c r="S589" i="1"/>
  <c r="D105" i="29" s="1"/>
  <c r="T589" i="1"/>
  <c r="AM589" i="1"/>
  <c r="AG589" i="1"/>
  <c r="J105" i="29" s="1"/>
  <c r="J105" i="30" s="1"/>
  <c r="AH589" i="1"/>
  <c r="N590" i="1"/>
  <c r="AJ590" i="1" s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N592" i="1"/>
  <c r="AJ592" i="1"/>
  <c r="S592" i="1"/>
  <c r="AO592" i="1" s="1"/>
  <c r="T592" i="1"/>
  <c r="AN592" i="1"/>
  <c r="AG592" i="1"/>
  <c r="AH592" i="1"/>
  <c r="N593" i="1"/>
  <c r="AJ593" i="1"/>
  <c r="S593" i="1"/>
  <c r="T593" i="1"/>
  <c r="AM593" i="1"/>
  <c r="AG593" i="1"/>
  <c r="AH593" i="1"/>
  <c r="N594" i="1"/>
  <c r="AJ594" i="1"/>
  <c r="S594" i="1"/>
  <c r="T594" i="1"/>
  <c r="AN594" i="1"/>
  <c r="AG594" i="1"/>
  <c r="AH594" i="1"/>
  <c r="N595" i="1"/>
  <c r="AJ595" i="1" s="1"/>
  <c r="S595" i="1"/>
  <c r="D106" i="29"/>
  <c r="D106" i="30" s="1"/>
  <c r="T595" i="1"/>
  <c r="AM595" i="1"/>
  <c r="AG595" i="1"/>
  <c r="AH595" i="1"/>
  <c r="N596" i="1"/>
  <c r="AJ596" i="1" s="1"/>
  <c r="S596" i="1"/>
  <c r="AO596" i="1"/>
  <c r="T596" i="1"/>
  <c r="AN596" i="1"/>
  <c r="AG596" i="1"/>
  <c r="AH596" i="1"/>
  <c r="N597" i="1"/>
  <c r="AJ597" i="1"/>
  <c r="S597" i="1"/>
  <c r="AO597" i="1" s="1"/>
  <c r="T597" i="1"/>
  <c r="AN597" i="1"/>
  <c r="AG597" i="1"/>
  <c r="J107" i="29" s="1"/>
  <c r="AH597" i="1"/>
  <c r="N598" i="1"/>
  <c r="AJ598" i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/>
  <c r="S600" i="1"/>
  <c r="T600" i="1"/>
  <c r="AP600" i="1" s="1"/>
  <c r="AR600" i="1"/>
  <c r="AG600" i="1"/>
  <c r="AH600" i="1"/>
  <c r="AJ601" i="1"/>
  <c r="N602" i="1"/>
  <c r="AJ602" i="1"/>
  <c r="S602" i="1"/>
  <c r="T602" i="1"/>
  <c r="AM602" i="1"/>
  <c r="AG602" i="1"/>
  <c r="AH602" i="1"/>
  <c r="N603" i="1"/>
  <c r="AJ603" i="1"/>
  <c r="S603" i="1"/>
  <c r="T603" i="1"/>
  <c r="AM603" i="1"/>
  <c r="AN603" i="1"/>
  <c r="AG603" i="1"/>
  <c r="AH603" i="1"/>
  <c r="N604" i="1"/>
  <c r="AJ604" i="1"/>
  <c r="AN604" i="1"/>
  <c r="N605" i="1"/>
  <c r="AJ605" i="1" s="1"/>
  <c r="S605" i="1"/>
  <c r="T605" i="1"/>
  <c r="AP605" i="1" s="1"/>
  <c r="AM605" i="1"/>
  <c r="AG605" i="1"/>
  <c r="AH605" i="1"/>
  <c r="N606" i="1"/>
  <c r="AJ606" i="1" s="1"/>
  <c r="S606" i="1"/>
  <c r="AO606" i="1"/>
  <c r="T606" i="1"/>
  <c r="D14" i="29" s="1"/>
  <c r="D14" i="30" s="1"/>
  <c r="AR606" i="1"/>
  <c r="AG606" i="1"/>
  <c r="AH606" i="1"/>
  <c r="N607" i="1"/>
  <c r="AJ607" i="1"/>
  <c r="S607" i="1"/>
  <c r="T607" i="1"/>
  <c r="AP607" i="1"/>
  <c r="AM607" i="1"/>
  <c r="AG607" i="1"/>
  <c r="AH607" i="1"/>
  <c r="N608" i="1"/>
  <c r="AJ608" i="1"/>
  <c r="AN608" i="1"/>
  <c r="N609" i="1"/>
  <c r="AJ609" i="1"/>
  <c r="S609" i="1"/>
  <c r="T609" i="1"/>
  <c r="AP609" i="1" s="1"/>
  <c r="AM609" i="1"/>
  <c r="AG609" i="1"/>
  <c r="AH609" i="1"/>
  <c r="N610" i="1"/>
  <c r="AJ610" i="1"/>
  <c r="S610" i="1"/>
  <c r="T610" i="1"/>
  <c r="AR610" i="1"/>
  <c r="AN610" i="1"/>
  <c r="AG610" i="1"/>
  <c r="AH610" i="1"/>
  <c r="N611" i="1"/>
  <c r="AJ611" i="1"/>
  <c r="S611" i="1"/>
  <c r="T611" i="1"/>
  <c r="AM611" i="1"/>
  <c r="AG611" i="1"/>
  <c r="AH611" i="1"/>
  <c r="N612" i="1"/>
  <c r="AJ612" i="1" s="1"/>
  <c r="S612" i="1"/>
  <c r="AO612" i="1"/>
  <c r="T612" i="1"/>
  <c r="AN612" i="1"/>
  <c r="AG612" i="1"/>
  <c r="AH612" i="1"/>
  <c r="N613" i="1"/>
  <c r="AJ613" i="1" s="1"/>
  <c r="S613" i="1"/>
  <c r="T613" i="1"/>
  <c r="AM613" i="1"/>
  <c r="AG613" i="1"/>
  <c r="AH613" i="1"/>
  <c r="N614" i="1"/>
  <c r="AJ614" i="1" s="1"/>
  <c r="S614" i="1"/>
  <c r="T614" i="1"/>
  <c r="D24" i="29" s="1"/>
  <c r="AN614" i="1"/>
  <c r="AG614" i="1"/>
  <c r="AH614" i="1"/>
  <c r="N615" i="1"/>
  <c r="AJ615" i="1" s="1"/>
  <c r="S615" i="1"/>
  <c r="T615" i="1"/>
  <c r="AM615" i="1"/>
  <c r="AG615" i="1"/>
  <c r="AO615" i="1" s="1"/>
  <c r="AH615" i="1"/>
  <c r="J24" i="29" s="1"/>
  <c r="N616" i="1"/>
  <c r="AJ616" i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/>
  <c r="S620" i="1"/>
  <c r="AO620" i="1" s="1"/>
  <c r="T620" i="1"/>
  <c r="AM620" i="1"/>
  <c r="AG620" i="1"/>
  <c r="AH620" i="1"/>
  <c r="N621" i="1"/>
  <c r="AJ621" i="1"/>
  <c r="S621" i="1"/>
  <c r="T621" i="1"/>
  <c r="AG621" i="1"/>
  <c r="AH621" i="1"/>
  <c r="N622" i="1"/>
  <c r="AJ622" i="1"/>
  <c r="S622" i="1"/>
  <c r="T622" i="1"/>
  <c r="AG622" i="1"/>
  <c r="AH622" i="1"/>
  <c r="J18" i="29" s="1"/>
  <c r="N623" i="1"/>
  <c r="AJ623" i="1" s="1"/>
  <c r="S623" i="1"/>
  <c r="T623" i="1"/>
  <c r="AG623" i="1"/>
  <c r="AH623" i="1"/>
  <c r="A624" i="1"/>
  <c r="N624" i="1"/>
  <c r="AJ624" i="1" s="1"/>
  <c r="S624" i="1"/>
  <c r="T624" i="1"/>
  <c r="AG624" i="1"/>
  <c r="AH624" i="1"/>
  <c r="N625" i="1"/>
  <c r="AJ625" i="1"/>
  <c r="S625" i="1"/>
  <c r="T625" i="1"/>
  <c r="AR625" i="1"/>
  <c r="AM625" i="1"/>
  <c r="AG625" i="1"/>
  <c r="AH625" i="1"/>
  <c r="N626" i="1"/>
  <c r="AJ626" i="1"/>
  <c r="S626" i="1"/>
  <c r="T626" i="1"/>
  <c r="AG626" i="1"/>
  <c r="AH626" i="1"/>
  <c r="N627" i="1"/>
  <c r="AJ627" i="1" s="1"/>
  <c r="S627" i="1"/>
  <c r="AO627" i="1"/>
  <c r="T627" i="1"/>
  <c r="AM627" i="1"/>
  <c r="AG627" i="1"/>
  <c r="AH627" i="1"/>
  <c r="N628" i="1"/>
  <c r="AJ628" i="1" s="1"/>
  <c r="S628" i="1"/>
  <c r="T628" i="1"/>
  <c r="AG628" i="1"/>
  <c r="AH628" i="1"/>
  <c r="N629" i="1"/>
  <c r="AJ629" i="1"/>
  <c r="S629" i="1"/>
  <c r="T629" i="1"/>
  <c r="AP629" i="1" s="1"/>
  <c r="AM629" i="1"/>
  <c r="AG629" i="1"/>
  <c r="AH629" i="1"/>
  <c r="N630" i="1"/>
  <c r="AJ630" i="1"/>
  <c r="S630" i="1"/>
  <c r="T630" i="1"/>
  <c r="AG630" i="1"/>
  <c r="AH630" i="1"/>
  <c r="N631" i="1"/>
  <c r="AJ631" i="1" s="1"/>
  <c r="S631" i="1"/>
  <c r="AO631" i="1"/>
  <c r="T631" i="1"/>
  <c r="AM631" i="1"/>
  <c r="AG631" i="1"/>
  <c r="AH631" i="1"/>
  <c r="N632" i="1"/>
  <c r="AJ632" i="1" s="1"/>
  <c r="S632" i="1"/>
  <c r="T632" i="1"/>
  <c r="AP632" i="1"/>
  <c r="AN632" i="1"/>
  <c r="AG632" i="1"/>
  <c r="AH632" i="1"/>
  <c r="N633" i="1"/>
  <c r="AJ633" i="1" s="1"/>
  <c r="S633" i="1"/>
  <c r="T633" i="1"/>
  <c r="AG633" i="1"/>
  <c r="AH633" i="1"/>
  <c r="N634" i="1"/>
  <c r="AJ634" i="1"/>
  <c r="S634" i="1"/>
  <c r="AO634" i="1" s="1"/>
  <c r="T634" i="1"/>
  <c r="AR634" i="1"/>
  <c r="AG634" i="1"/>
  <c r="AH634" i="1"/>
  <c r="N635" i="1"/>
  <c r="AJ635" i="1"/>
  <c r="S635" i="1"/>
  <c r="T635" i="1"/>
  <c r="AP635" i="1" s="1"/>
  <c r="AR635" i="1"/>
  <c r="AG635" i="1"/>
  <c r="AH635" i="1"/>
  <c r="N636" i="1"/>
  <c r="AJ636" i="1"/>
  <c r="S636" i="1"/>
  <c r="T636" i="1"/>
  <c r="AG636" i="1"/>
  <c r="AH636" i="1"/>
  <c r="N637" i="1"/>
  <c r="AJ637" i="1" s="1"/>
  <c r="S637" i="1"/>
  <c r="T637" i="1"/>
  <c r="AG637" i="1"/>
  <c r="AH637" i="1"/>
  <c r="N638" i="1"/>
  <c r="AJ638" i="1"/>
  <c r="S638" i="1"/>
  <c r="T638" i="1"/>
  <c r="AG638" i="1"/>
  <c r="AH638" i="1"/>
  <c r="J26" i="29"/>
  <c r="N639" i="1"/>
  <c r="AJ639" i="1" s="1"/>
  <c r="S639" i="1"/>
  <c r="T639" i="1"/>
  <c r="AG639" i="1"/>
  <c r="AH639" i="1"/>
  <c r="AN639" i="1"/>
  <c r="N640" i="1"/>
  <c r="AJ640" i="1" s="1"/>
  <c r="AN640" i="1"/>
  <c r="N641" i="1"/>
  <c r="AJ641" i="1"/>
  <c r="S641" i="1"/>
  <c r="AO641" i="1" s="1"/>
  <c r="T641" i="1"/>
  <c r="AM641" i="1"/>
  <c r="AG641" i="1"/>
  <c r="AH641" i="1"/>
  <c r="N642" i="1"/>
  <c r="AJ642" i="1"/>
  <c r="S642" i="1"/>
  <c r="T642" i="1"/>
  <c r="AR642" i="1"/>
  <c r="AN642" i="1"/>
  <c r="AG642" i="1"/>
  <c r="AH642" i="1"/>
  <c r="N643" i="1"/>
  <c r="AJ643" i="1"/>
  <c r="S643" i="1"/>
  <c r="T643" i="1"/>
  <c r="AP643" i="1"/>
  <c r="AM643" i="1"/>
  <c r="AG643" i="1"/>
  <c r="AH643" i="1"/>
  <c r="N644" i="1"/>
  <c r="AJ644" i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 s="1"/>
  <c r="S646" i="1"/>
  <c r="T646" i="1"/>
  <c r="AP646" i="1"/>
  <c r="AR646" i="1"/>
  <c r="AG646" i="1"/>
  <c r="AH646" i="1"/>
  <c r="N647" i="1"/>
  <c r="AJ647" i="1" s="1"/>
  <c r="S647" i="1"/>
  <c r="T647" i="1"/>
  <c r="AG647" i="1"/>
  <c r="AH647" i="1"/>
  <c r="AN647" i="1"/>
  <c r="N648" i="1"/>
  <c r="AJ648" i="1"/>
  <c r="S648" i="1"/>
  <c r="T648" i="1"/>
  <c r="AR648" i="1"/>
  <c r="AG648" i="1"/>
  <c r="AH648" i="1"/>
  <c r="N649" i="1"/>
  <c r="AJ649" i="1"/>
  <c r="S649" i="1"/>
  <c r="AO649" i="1" s="1"/>
  <c r="T649" i="1"/>
  <c r="AM649" i="1"/>
  <c r="AG649" i="1"/>
  <c r="AH649" i="1"/>
  <c r="N650" i="1"/>
  <c r="AJ650" i="1"/>
  <c r="S650" i="1"/>
  <c r="T650" i="1"/>
  <c r="AN650" i="1"/>
  <c r="AG650" i="1"/>
  <c r="AH650" i="1"/>
  <c r="N651" i="1"/>
  <c r="AJ651" i="1" s="1"/>
  <c r="S651" i="1"/>
  <c r="T651" i="1"/>
  <c r="D17" i="29" s="1"/>
  <c r="D17" i="30" s="1"/>
  <c r="AM651" i="1"/>
  <c r="AG651" i="1"/>
  <c r="AO651" i="1" s="1"/>
  <c r="AH651" i="1"/>
  <c r="J17" i="29" s="1"/>
  <c r="J17" i="30" s="1"/>
  <c r="N652" i="1"/>
  <c r="AJ652" i="1"/>
  <c r="S652" i="1"/>
  <c r="T652" i="1"/>
  <c r="AP652" i="1" s="1"/>
  <c r="AN652" i="1"/>
  <c r="AG652" i="1"/>
  <c r="AH652" i="1"/>
  <c r="N653" i="1"/>
  <c r="AJ653" i="1"/>
  <c r="S653" i="1"/>
  <c r="T653" i="1"/>
  <c r="AG653" i="1"/>
  <c r="AH653" i="1"/>
  <c r="N654" i="1"/>
  <c r="AJ654" i="1" s="1"/>
  <c r="S654" i="1"/>
  <c r="AO654" i="1"/>
  <c r="T654" i="1"/>
  <c r="AM654" i="1"/>
  <c r="AG654" i="1"/>
  <c r="AH654" i="1"/>
  <c r="J30" i="29"/>
  <c r="N655" i="1"/>
  <c r="AJ655" i="1" s="1"/>
  <c r="S655" i="1"/>
  <c r="T655" i="1"/>
  <c r="AP655" i="1" s="1"/>
  <c r="AN655" i="1"/>
  <c r="AG655" i="1"/>
  <c r="AH655" i="1"/>
  <c r="N656" i="1"/>
  <c r="AJ656" i="1" s="1"/>
  <c r="S656" i="1"/>
  <c r="T656" i="1"/>
  <c r="AG656" i="1"/>
  <c r="AH656" i="1"/>
  <c r="N657" i="1"/>
  <c r="AJ657" i="1"/>
  <c r="S657" i="1"/>
  <c r="T657" i="1"/>
  <c r="AM657" i="1"/>
  <c r="AG657" i="1"/>
  <c r="AO657" i="1" s="1"/>
  <c r="AH657" i="1"/>
  <c r="N658" i="1"/>
  <c r="AJ658" i="1"/>
  <c r="S658" i="1"/>
  <c r="T658" i="1"/>
  <c r="AP658" i="1"/>
  <c r="AN658" i="1"/>
  <c r="AG658" i="1"/>
  <c r="AH658" i="1"/>
  <c r="N659" i="1"/>
  <c r="AJ659" i="1"/>
  <c r="S659" i="1"/>
  <c r="AO659" i="1" s="1"/>
  <c r="T659" i="1"/>
  <c r="AM659" i="1"/>
  <c r="AG659" i="1"/>
  <c r="J16" i="29" s="1"/>
  <c r="AH659" i="1"/>
  <c r="N660" i="1"/>
  <c r="AJ660" i="1"/>
  <c r="S660" i="1"/>
  <c r="T660" i="1"/>
  <c r="AN660" i="1"/>
  <c r="AG660" i="1"/>
  <c r="AH660" i="1"/>
  <c r="AP660" i="1" s="1"/>
  <c r="N661" i="1"/>
  <c r="AJ661" i="1"/>
  <c r="S661" i="1"/>
  <c r="T661" i="1"/>
  <c r="AG661" i="1"/>
  <c r="AH661" i="1"/>
  <c r="N662" i="1"/>
  <c r="AJ662" i="1" s="1"/>
  <c r="S662" i="1"/>
  <c r="T662" i="1"/>
  <c r="AG662" i="1"/>
  <c r="AH662" i="1"/>
  <c r="N663" i="1"/>
  <c r="AJ663" i="1"/>
  <c r="S663" i="1"/>
  <c r="AO663" i="1" s="1"/>
  <c r="T663" i="1"/>
  <c r="AN663" i="1"/>
  <c r="AG663" i="1"/>
  <c r="AH663" i="1"/>
  <c r="N664" i="1"/>
  <c r="AJ664" i="1"/>
  <c r="S664" i="1"/>
  <c r="T664" i="1"/>
  <c r="AP664" i="1" s="1"/>
  <c r="AR664" i="1"/>
  <c r="AG664" i="1"/>
  <c r="AH664" i="1"/>
  <c r="N665" i="1"/>
  <c r="AJ665" i="1"/>
  <c r="S665" i="1"/>
  <c r="T665" i="1"/>
  <c r="AG665" i="1"/>
  <c r="AH665" i="1"/>
  <c r="N666" i="1"/>
  <c r="AJ666" i="1" s="1"/>
  <c r="S666" i="1"/>
  <c r="AO666" i="1"/>
  <c r="T666" i="1"/>
  <c r="AN666" i="1"/>
  <c r="AG666" i="1"/>
  <c r="AH666" i="1"/>
  <c r="N667" i="1"/>
  <c r="AJ667" i="1" s="1"/>
  <c r="AM667" i="1"/>
  <c r="AN667" i="1"/>
  <c r="N668" i="1"/>
  <c r="AJ668" i="1" s="1"/>
  <c r="S668" i="1"/>
  <c r="T668" i="1"/>
  <c r="AP668" i="1" s="1"/>
  <c r="AN668" i="1"/>
  <c r="AG668" i="1"/>
  <c r="AH668" i="1"/>
  <c r="N669" i="1"/>
  <c r="AJ669" i="1" s="1"/>
  <c r="S669" i="1"/>
  <c r="AO669" i="1"/>
  <c r="T669" i="1"/>
  <c r="AN669" i="1"/>
  <c r="AG669" i="1"/>
  <c r="AH669" i="1"/>
  <c r="N670" i="1"/>
  <c r="S670" i="1"/>
  <c r="AO670" i="1"/>
  <c r="T670" i="1"/>
  <c r="AR670" i="1"/>
  <c r="AG670" i="1"/>
  <c r="AH670" i="1"/>
  <c r="AJ670" i="1"/>
  <c r="N671" i="1"/>
  <c r="AJ671" i="1" s="1"/>
  <c r="S671" i="1"/>
  <c r="AO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/>
  <c r="S673" i="1"/>
  <c r="T673" i="1"/>
  <c r="AP673" i="1"/>
  <c r="AN673" i="1"/>
  <c r="AG673" i="1"/>
  <c r="AH673" i="1"/>
  <c r="N674" i="1"/>
  <c r="AJ674" i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/>
  <c r="S676" i="1"/>
  <c r="AO676" i="1" s="1"/>
  <c r="T676" i="1"/>
  <c r="AN676" i="1"/>
  <c r="AG676" i="1"/>
  <c r="AH676" i="1"/>
  <c r="N677" i="1"/>
  <c r="AJ677" i="1"/>
  <c r="S677" i="1"/>
  <c r="T677" i="1"/>
  <c r="AG677" i="1"/>
  <c r="AH677" i="1"/>
  <c r="N678" i="1"/>
  <c r="AJ678" i="1" s="1"/>
  <c r="S678" i="1"/>
  <c r="T678" i="1"/>
  <c r="AP678" i="1" s="1"/>
  <c r="AN678" i="1"/>
  <c r="AG678" i="1"/>
  <c r="AH678" i="1"/>
  <c r="N679" i="1"/>
  <c r="AJ679" i="1" s="1"/>
  <c r="S679" i="1"/>
  <c r="AO679" i="1"/>
  <c r="T679" i="1"/>
  <c r="AN679" i="1"/>
  <c r="AG679" i="1"/>
  <c r="AH679" i="1"/>
  <c r="N680" i="1"/>
  <c r="AJ680" i="1" s="1"/>
  <c r="S680" i="1"/>
  <c r="T680" i="1"/>
  <c r="AG680" i="1"/>
  <c r="AH680" i="1"/>
  <c r="N681" i="1"/>
  <c r="AJ681" i="1"/>
  <c r="S681" i="1"/>
  <c r="T681" i="1"/>
  <c r="AP681" i="1"/>
  <c r="AN681" i="1"/>
  <c r="AG681" i="1"/>
  <c r="AH681" i="1"/>
  <c r="N682" i="1"/>
  <c r="AJ682" i="1"/>
  <c r="S682" i="1"/>
  <c r="T682" i="1"/>
  <c r="AG682" i="1"/>
  <c r="AH682" i="1"/>
  <c r="N683" i="1"/>
  <c r="AJ683" i="1" s="1"/>
  <c r="S683" i="1"/>
  <c r="AO683" i="1"/>
  <c r="T683" i="1"/>
  <c r="AM683" i="1"/>
  <c r="AG683" i="1"/>
  <c r="AH683" i="1"/>
  <c r="N684" i="1"/>
  <c r="AJ684" i="1" s="1"/>
  <c r="S684" i="1"/>
  <c r="T684" i="1"/>
  <c r="AP684" i="1" s="1"/>
  <c r="AR684" i="1"/>
  <c r="AG684" i="1"/>
  <c r="AH684" i="1"/>
  <c r="N685" i="1"/>
  <c r="AJ685" i="1" s="1"/>
  <c r="S685" i="1"/>
  <c r="AO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/>
  <c r="S687" i="1"/>
  <c r="T687" i="1"/>
  <c r="AP687" i="1"/>
  <c r="AN687" i="1"/>
  <c r="AG687" i="1"/>
  <c r="AH687" i="1"/>
  <c r="N688" i="1"/>
  <c r="AJ688" i="1"/>
  <c r="S688" i="1"/>
  <c r="T688" i="1"/>
  <c r="AG688" i="1"/>
  <c r="AH688" i="1"/>
  <c r="N689" i="1"/>
  <c r="AJ689" i="1" s="1"/>
  <c r="S689" i="1"/>
  <c r="T689" i="1"/>
  <c r="AG689" i="1"/>
  <c r="AH689" i="1"/>
  <c r="N690" i="1"/>
  <c r="AJ690" i="1"/>
  <c r="S690" i="1"/>
  <c r="T690" i="1"/>
  <c r="AM690" i="1"/>
  <c r="AG690" i="1"/>
  <c r="AH690" i="1"/>
  <c r="N691" i="1"/>
  <c r="AJ691" i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/>
  <c r="S693" i="1"/>
  <c r="T693" i="1"/>
  <c r="AG693" i="1"/>
  <c r="AH693" i="1"/>
  <c r="N694" i="1"/>
  <c r="AJ694" i="1" s="1"/>
  <c r="S694" i="1"/>
  <c r="AO694" i="1"/>
  <c r="T694" i="1"/>
  <c r="AR694" i="1"/>
  <c r="AG694" i="1"/>
  <c r="AH694" i="1"/>
  <c r="N695" i="1"/>
  <c r="AJ695" i="1" s="1"/>
  <c r="S695" i="1"/>
  <c r="T695" i="1"/>
  <c r="AP695" i="1" s="1"/>
  <c r="AN695" i="1"/>
  <c r="AG695" i="1"/>
  <c r="AH695" i="1"/>
  <c r="N696" i="1"/>
  <c r="AJ696" i="1" s="1"/>
  <c r="S696" i="1"/>
  <c r="T696" i="1"/>
  <c r="AG696" i="1"/>
  <c r="AH696" i="1"/>
  <c r="N697" i="1"/>
  <c r="AJ697" i="1"/>
  <c r="S697" i="1"/>
  <c r="T697" i="1"/>
  <c r="AG697" i="1"/>
  <c r="AH697" i="1"/>
  <c r="N698" i="1"/>
  <c r="AJ698" i="1" s="1"/>
  <c r="S698" i="1"/>
  <c r="AO698" i="1"/>
  <c r="T698" i="1"/>
  <c r="AR698" i="1"/>
  <c r="AG698" i="1"/>
  <c r="AH698" i="1"/>
  <c r="N699" i="1"/>
  <c r="AJ699" i="1" s="1"/>
  <c r="S699" i="1"/>
  <c r="T699" i="1"/>
  <c r="AP699" i="1" s="1"/>
  <c r="AM699" i="1"/>
  <c r="AG699" i="1"/>
  <c r="AH699" i="1"/>
  <c r="N700" i="1"/>
  <c r="AJ700" i="1" s="1"/>
  <c r="S700" i="1"/>
  <c r="AO700" i="1"/>
  <c r="T700" i="1"/>
  <c r="AN700" i="1"/>
  <c r="AG700" i="1"/>
  <c r="AH700" i="1"/>
  <c r="N701" i="1"/>
  <c r="AJ701" i="1" s="1"/>
  <c r="S701" i="1"/>
  <c r="T701" i="1"/>
  <c r="AP701" i="1" s="1"/>
  <c r="AM701" i="1"/>
  <c r="AG701" i="1"/>
  <c r="AH701" i="1"/>
  <c r="N702" i="1"/>
  <c r="AJ702" i="1" s="1"/>
  <c r="S702" i="1"/>
  <c r="AO702" i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 s="1"/>
  <c r="N705" i="1"/>
  <c r="AJ705" i="1"/>
  <c r="AM705" i="1"/>
  <c r="N706" i="1"/>
  <c r="AJ706" i="1" s="1"/>
  <c r="N707" i="1"/>
  <c r="AJ707" i="1"/>
  <c r="N708" i="1"/>
  <c r="AJ708" i="1" s="1"/>
  <c r="N709" i="1"/>
  <c r="AJ709" i="1"/>
  <c r="N710" i="1"/>
  <c r="AJ710" i="1" s="1"/>
  <c r="N711" i="1"/>
  <c r="AJ711" i="1"/>
  <c r="AM711" i="1"/>
  <c r="N712" i="1"/>
  <c r="AJ712" i="1"/>
  <c r="N713" i="1"/>
  <c r="AJ713" i="1" s="1"/>
  <c r="AM713" i="1"/>
  <c r="N714" i="1"/>
  <c r="AJ714" i="1"/>
  <c r="AR714" i="1"/>
  <c r="AN714" i="1"/>
  <c r="N715" i="1"/>
  <c r="AJ715" i="1"/>
  <c r="N716" i="1"/>
  <c r="AJ716" i="1" s="1"/>
  <c r="S716" i="1"/>
  <c r="AO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/>
  <c r="S720" i="1"/>
  <c r="T720" i="1"/>
  <c r="AG720" i="1"/>
  <c r="AH720" i="1"/>
  <c r="N721" i="1"/>
  <c r="AJ721" i="1" s="1"/>
  <c r="S721" i="1"/>
  <c r="T721" i="1"/>
  <c r="AN721" i="1"/>
  <c r="AG721" i="1"/>
  <c r="AH721" i="1"/>
  <c r="AP721" i="1"/>
  <c r="N722" i="1"/>
  <c r="AJ722" i="1" s="1"/>
  <c r="S722" i="1"/>
  <c r="AO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/>
  <c r="S725" i="1"/>
  <c r="T725" i="1"/>
  <c r="AP725" i="1"/>
  <c r="AM725" i="1"/>
  <c r="AG725" i="1"/>
  <c r="AH725" i="1"/>
  <c r="N726" i="1"/>
  <c r="AJ726" i="1"/>
  <c r="S726" i="1"/>
  <c r="T726" i="1"/>
  <c r="AG726" i="1"/>
  <c r="AH726" i="1"/>
  <c r="N727" i="1"/>
  <c r="AJ727" i="1" s="1"/>
  <c r="S727" i="1"/>
  <c r="T727" i="1"/>
  <c r="AG727" i="1"/>
  <c r="AH727" i="1"/>
  <c r="N728" i="1"/>
  <c r="AJ728" i="1"/>
  <c r="S728" i="1"/>
  <c r="T728" i="1"/>
  <c r="AR728" i="1"/>
  <c r="AG728" i="1"/>
  <c r="AH728" i="1"/>
  <c r="N729" i="1"/>
  <c r="AJ729" i="1"/>
  <c r="S729" i="1"/>
  <c r="AO729" i="1" s="1"/>
  <c r="T729" i="1"/>
  <c r="AR729" i="1"/>
  <c r="AG729" i="1"/>
  <c r="AH729" i="1"/>
  <c r="N730" i="1"/>
  <c r="AJ730" i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/>
  <c r="S732" i="1"/>
  <c r="T732" i="1"/>
  <c r="AG732" i="1"/>
  <c r="AH732" i="1"/>
  <c r="N733" i="1"/>
  <c r="AJ733" i="1" s="1"/>
  <c r="S733" i="1"/>
  <c r="T733" i="1"/>
  <c r="AG733" i="1"/>
  <c r="AH733" i="1"/>
  <c r="N734" i="1"/>
  <c r="AJ734" i="1"/>
  <c r="S734" i="1"/>
  <c r="T734" i="1"/>
  <c r="AP734" i="1"/>
  <c r="AN734" i="1"/>
  <c r="AG734" i="1"/>
  <c r="AH734" i="1"/>
  <c r="N735" i="1"/>
  <c r="AJ735" i="1"/>
  <c r="S735" i="1"/>
  <c r="T735" i="1"/>
  <c r="AG735" i="1"/>
  <c r="AH735" i="1"/>
  <c r="N736" i="1"/>
  <c r="AJ736" i="1" s="1"/>
  <c r="S736" i="1"/>
  <c r="T736" i="1"/>
  <c r="AG736" i="1"/>
  <c r="AH736" i="1"/>
  <c r="N737" i="1"/>
  <c r="AJ737" i="1"/>
  <c r="S737" i="1"/>
  <c r="T737" i="1"/>
  <c r="AG737" i="1"/>
  <c r="AH737" i="1"/>
  <c r="N738" i="1"/>
  <c r="AJ738" i="1" s="1"/>
  <c r="S738" i="1"/>
  <c r="AO738" i="1"/>
  <c r="T738" i="1"/>
  <c r="AM738" i="1"/>
  <c r="AG738" i="1"/>
  <c r="AH738" i="1"/>
  <c r="N739" i="1"/>
  <c r="AJ739" i="1" s="1"/>
  <c r="S739" i="1"/>
  <c r="T739" i="1"/>
  <c r="AP739" i="1" s="1"/>
  <c r="AG739" i="1"/>
  <c r="O23" i="36"/>
  <c r="AH739" i="1"/>
  <c r="N740" i="1"/>
  <c r="AJ740" i="1" s="1"/>
  <c r="S740" i="1"/>
  <c r="T740" i="1"/>
  <c r="AG740" i="1"/>
  <c r="AH740" i="1"/>
  <c r="N741" i="1"/>
  <c r="AJ741" i="1"/>
  <c r="S741" i="1"/>
  <c r="AO741" i="1" s="1"/>
  <c r="T741" i="1"/>
  <c r="AM741" i="1"/>
  <c r="AG741" i="1"/>
  <c r="AH741" i="1"/>
  <c r="N742" i="1"/>
  <c r="AJ742" i="1"/>
  <c r="S742" i="1"/>
  <c r="T742" i="1"/>
  <c r="AG742" i="1"/>
  <c r="AH742" i="1"/>
  <c r="N743" i="1"/>
  <c r="AJ743" i="1" s="1"/>
  <c r="S743" i="1"/>
  <c r="T743" i="1"/>
  <c r="AG743" i="1"/>
  <c r="AH743" i="1"/>
  <c r="N744" i="1"/>
  <c r="AJ744" i="1"/>
  <c r="S744" i="1"/>
  <c r="T744" i="1"/>
  <c r="AR744" i="1"/>
  <c r="AG744" i="1"/>
  <c r="AH744" i="1"/>
  <c r="N745" i="1"/>
  <c r="AJ745" i="1"/>
  <c r="S745" i="1"/>
  <c r="AO745" i="1" s="1"/>
  <c r="T745" i="1"/>
  <c r="AN745" i="1"/>
  <c r="AG745" i="1"/>
  <c r="AH745" i="1"/>
  <c r="N746" i="1"/>
  <c r="AJ746" i="1"/>
  <c r="S746" i="1"/>
  <c r="T746" i="1"/>
  <c r="AG746" i="1"/>
  <c r="AH746" i="1"/>
  <c r="N747" i="1"/>
  <c r="AJ747" i="1" s="1"/>
  <c r="S747" i="1"/>
  <c r="T747" i="1"/>
  <c r="AP747" i="1"/>
  <c r="AR747" i="1"/>
  <c r="AG747" i="1"/>
  <c r="AH747" i="1"/>
  <c r="N748" i="1"/>
  <c r="AJ748" i="1" s="1"/>
  <c r="S748" i="1"/>
  <c r="AO748" i="1"/>
  <c r="T748" i="1"/>
  <c r="AR748" i="1"/>
  <c r="AG748" i="1"/>
  <c r="AH748" i="1"/>
  <c r="N749" i="1"/>
  <c r="AJ749" i="1" s="1"/>
  <c r="S749" i="1"/>
  <c r="T749" i="1"/>
  <c r="AP749" i="1"/>
  <c r="AM749" i="1"/>
  <c r="AG749" i="1"/>
  <c r="AH749" i="1"/>
  <c r="N750" i="1"/>
  <c r="AJ750" i="1" s="1"/>
  <c r="S750" i="1"/>
  <c r="T750" i="1"/>
  <c r="AG750" i="1"/>
  <c r="AH750" i="1"/>
  <c r="N751" i="1"/>
  <c r="AJ751" i="1"/>
  <c r="S751" i="1"/>
  <c r="AO751" i="1" s="1"/>
  <c r="T751" i="1"/>
  <c r="AM751" i="1"/>
  <c r="AG751" i="1"/>
  <c r="AH751" i="1"/>
  <c r="N752" i="1"/>
  <c r="AJ752" i="1"/>
  <c r="S752" i="1"/>
  <c r="T752" i="1"/>
  <c r="AP752" i="1" s="1"/>
  <c r="AR752" i="1"/>
  <c r="AG752" i="1"/>
  <c r="AH752" i="1"/>
  <c r="N753" i="1"/>
  <c r="AJ753" i="1"/>
  <c r="S753" i="1"/>
  <c r="T753" i="1"/>
  <c r="AM753" i="1"/>
  <c r="AG753" i="1"/>
  <c r="AO753" i="1"/>
  <c r="AH753" i="1"/>
  <c r="N754" i="1"/>
  <c r="AJ754" i="1"/>
  <c r="S754" i="1"/>
  <c r="T754" i="1"/>
  <c r="AG754" i="1"/>
  <c r="AH754" i="1"/>
  <c r="N755" i="1"/>
  <c r="AJ755" i="1" s="1"/>
  <c r="S755" i="1"/>
  <c r="T755" i="1"/>
  <c r="AG755" i="1"/>
  <c r="AH755" i="1"/>
  <c r="N756" i="1"/>
  <c r="AJ756" i="1"/>
  <c r="S756" i="1"/>
  <c r="T756" i="1"/>
  <c r="AP756" i="1" s="1"/>
  <c r="AR756" i="1"/>
  <c r="AG756" i="1"/>
  <c r="AH756" i="1"/>
  <c r="AM756" i="1"/>
  <c r="N757" i="1"/>
  <c r="AJ757" i="1"/>
  <c r="S757" i="1"/>
  <c r="T757" i="1"/>
  <c r="AG757" i="1"/>
  <c r="AH757" i="1"/>
  <c r="N758" i="1"/>
  <c r="AJ758" i="1" s="1"/>
  <c r="S758" i="1"/>
  <c r="T758" i="1"/>
  <c r="AP758" i="1" s="1"/>
  <c r="AM758" i="1"/>
  <c r="AG758" i="1"/>
  <c r="AH758" i="1"/>
  <c r="N759" i="1"/>
  <c r="AJ759" i="1" s="1"/>
  <c r="S759" i="1"/>
  <c r="T759" i="1"/>
  <c r="AP759" i="1" s="1"/>
  <c r="AM759" i="1"/>
  <c r="AG759" i="1"/>
  <c r="AH759" i="1"/>
  <c r="N760" i="1"/>
  <c r="AJ760" i="1" s="1"/>
  <c r="S760" i="1"/>
  <c r="T760" i="1"/>
  <c r="AR760" i="1"/>
  <c r="AN760" i="1"/>
  <c r="AG760" i="1"/>
  <c r="AH760" i="1"/>
  <c r="N761" i="1"/>
  <c r="AJ761" i="1" s="1"/>
  <c r="S761" i="1"/>
  <c r="T761" i="1"/>
  <c r="AG761" i="1"/>
  <c r="AH761" i="1"/>
  <c r="N762" i="1"/>
  <c r="AJ762" i="1"/>
  <c r="S762" i="1"/>
  <c r="T762" i="1"/>
  <c r="AN762" i="1"/>
  <c r="AG762" i="1"/>
  <c r="AH762" i="1"/>
  <c r="N763" i="1"/>
  <c r="AJ763" i="1"/>
  <c r="S763" i="1"/>
  <c r="T763" i="1"/>
  <c r="AG763" i="1"/>
  <c r="AH763" i="1"/>
  <c r="J72" i="29"/>
  <c r="J72" i="30" s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P765" i="1" s="1"/>
  <c r="AN765" i="1"/>
  <c r="AG765" i="1"/>
  <c r="AH765" i="1"/>
  <c r="N766" i="1"/>
  <c r="AJ766" i="1" s="1"/>
  <c r="S766" i="1"/>
  <c r="T766" i="1"/>
  <c r="AG766" i="1"/>
  <c r="AH766" i="1"/>
  <c r="N767" i="1"/>
  <c r="AJ767" i="1"/>
  <c r="S767" i="1"/>
  <c r="T767" i="1"/>
  <c r="AM767" i="1"/>
  <c r="AG767" i="1"/>
  <c r="AH767" i="1"/>
  <c r="N768" i="1"/>
  <c r="AJ768" i="1"/>
  <c r="S768" i="1"/>
  <c r="T768" i="1"/>
  <c r="AP768" i="1" s="1"/>
  <c r="AN768" i="1"/>
  <c r="AG768" i="1"/>
  <c r="AH768" i="1"/>
  <c r="N769" i="1"/>
  <c r="AJ769" i="1"/>
  <c r="S769" i="1"/>
  <c r="T769" i="1"/>
  <c r="AM769" i="1"/>
  <c r="AG769" i="1"/>
  <c r="AH769" i="1"/>
  <c r="N770" i="1"/>
  <c r="AJ770" i="1" s="1"/>
  <c r="S770" i="1"/>
  <c r="T770" i="1"/>
  <c r="AP770" i="1" s="1"/>
  <c r="AN770" i="1"/>
  <c r="AG770" i="1"/>
  <c r="AH770" i="1"/>
  <c r="N771" i="1"/>
  <c r="AJ771" i="1" s="1"/>
  <c r="S771" i="1"/>
  <c r="T771" i="1"/>
  <c r="AG771" i="1"/>
  <c r="AH771" i="1"/>
  <c r="N772" i="1"/>
  <c r="AJ772" i="1"/>
  <c r="S772" i="1"/>
  <c r="T772" i="1"/>
  <c r="AR772" i="1"/>
  <c r="AG772" i="1"/>
  <c r="AH772" i="1"/>
  <c r="N773" i="1"/>
  <c r="AJ773" i="1"/>
  <c r="S773" i="1"/>
  <c r="T773" i="1"/>
  <c r="AP773" i="1" s="1"/>
  <c r="AN773" i="1"/>
  <c r="AG773" i="1"/>
  <c r="AH773" i="1"/>
  <c r="N774" i="1"/>
  <c r="AJ774" i="1"/>
  <c r="S774" i="1"/>
  <c r="T774" i="1"/>
  <c r="AR774" i="1"/>
  <c r="AG774" i="1"/>
  <c r="AH774" i="1"/>
  <c r="N775" i="1"/>
  <c r="AJ775" i="1" s="1"/>
  <c r="S775" i="1"/>
  <c r="T775" i="1"/>
  <c r="AP775" i="1" s="1"/>
  <c r="AM775" i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 s="1"/>
  <c r="S778" i="1"/>
  <c r="T778" i="1"/>
  <c r="AG778" i="1"/>
  <c r="AH778" i="1"/>
  <c r="N779" i="1"/>
  <c r="AJ779" i="1"/>
  <c r="S779" i="1"/>
  <c r="T779" i="1"/>
  <c r="AR779" i="1"/>
  <c r="AM779" i="1"/>
  <c r="AS779" i="1" s="1"/>
  <c r="AG779" i="1"/>
  <c r="AH779" i="1"/>
  <c r="N780" i="1"/>
  <c r="AJ780" i="1"/>
  <c r="S780" i="1"/>
  <c r="T780" i="1"/>
  <c r="AP780" i="1" s="1"/>
  <c r="AN780" i="1"/>
  <c r="AG780" i="1"/>
  <c r="AH780" i="1"/>
  <c r="N781" i="1"/>
  <c r="AJ781" i="1"/>
  <c r="S781" i="1"/>
  <c r="T781" i="1"/>
  <c r="AR781" i="1"/>
  <c r="AM781" i="1"/>
  <c r="AG781" i="1"/>
  <c r="AH781" i="1"/>
  <c r="N782" i="1"/>
  <c r="AJ782" i="1"/>
  <c r="S782" i="1"/>
  <c r="T782" i="1"/>
  <c r="AR782" i="1"/>
  <c r="AN782" i="1"/>
  <c r="AG782" i="1"/>
  <c r="AH782" i="1"/>
  <c r="N783" i="1"/>
  <c r="AJ783" i="1"/>
  <c r="S783" i="1"/>
  <c r="T783" i="1"/>
  <c r="AN783" i="1"/>
  <c r="AG783" i="1"/>
  <c r="AH783" i="1"/>
  <c r="N784" i="1"/>
  <c r="AJ784" i="1" s="1"/>
  <c r="S784" i="1"/>
  <c r="T784" i="1"/>
  <c r="AP784" i="1" s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 s="1"/>
  <c r="S787" i="1"/>
  <c r="T787" i="1"/>
  <c r="AP787" i="1"/>
  <c r="AM787" i="1"/>
  <c r="AG787" i="1"/>
  <c r="AH787" i="1"/>
  <c r="N788" i="1"/>
  <c r="AJ788" i="1" s="1"/>
  <c r="S788" i="1"/>
  <c r="T788" i="1"/>
  <c r="AN788" i="1"/>
  <c r="AG788" i="1"/>
  <c r="AH788" i="1"/>
  <c r="N789" i="1"/>
  <c r="AJ789" i="1"/>
  <c r="S789" i="1"/>
  <c r="T789" i="1"/>
  <c r="AR789" i="1"/>
  <c r="AM789" i="1"/>
  <c r="AG789" i="1"/>
  <c r="AH789" i="1"/>
  <c r="N790" i="1"/>
  <c r="AJ790" i="1"/>
  <c r="S790" i="1"/>
  <c r="T790" i="1"/>
  <c r="AP790" i="1"/>
  <c r="AN790" i="1"/>
  <c r="AG790" i="1"/>
  <c r="AH790" i="1"/>
  <c r="N791" i="1"/>
  <c r="AJ791" i="1"/>
  <c r="S791" i="1"/>
  <c r="D68" i="29" s="1"/>
  <c r="D68" i="30" s="1"/>
  <c r="T791" i="1"/>
  <c r="AN791" i="1"/>
  <c r="AG791" i="1"/>
  <c r="J68" i="29" s="1"/>
  <c r="J68" i="30" s="1"/>
  <c r="AH791" i="1"/>
  <c r="N792" i="1"/>
  <c r="AJ792" i="1" s="1"/>
  <c r="S792" i="1"/>
  <c r="T792" i="1"/>
  <c r="AP792" i="1" s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N795" i="1"/>
  <c r="AJ795" i="1" s="1"/>
  <c r="S795" i="1"/>
  <c r="T795" i="1"/>
  <c r="AP795" i="1"/>
  <c r="AM795" i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/>
  <c r="S798" i="1"/>
  <c r="T798" i="1"/>
  <c r="AP798" i="1"/>
  <c r="AN798" i="1"/>
  <c r="AG798" i="1"/>
  <c r="AH798" i="1"/>
  <c r="N799" i="1"/>
  <c r="AJ799" i="1"/>
  <c r="S799" i="1"/>
  <c r="T799" i="1"/>
  <c r="AR799" i="1"/>
  <c r="AN799" i="1"/>
  <c r="AG799" i="1"/>
  <c r="AH799" i="1"/>
  <c r="N800" i="1"/>
  <c r="AJ800" i="1"/>
  <c r="S800" i="1"/>
  <c r="T800" i="1"/>
  <c r="AR800" i="1"/>
  <c r="AG800" i="1"/>
  <c r="AH800" i="1"/>
  <c r="N801" i="1"/>
  <c r="AJ801" i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/>
  <c r="S803" i="1"/>
  <c r="T803" i="1"/>
  <c r="AM803" i="1"/>
  <c r="AG803" i="1"/>
  <c r="AH803" i="1"/>
  <c r="N804" i="1"/>
  <c r="AJ804" i="1"/>
  <c r="S804" i="1"/>
  <c r="T804" i="1"/>
  <c r="AR804" i="1"/>
  <c r="AN804" i="1"/>
  <c r="AG804" i="1"/>
  <c r="AH804" i="1"/>
  <c r="N805" i="1"/>
  <c r="AJ805" i="1"/>
  <c r="S805" i="1"/>
  <c r="T805" i="1"/>
  <c r="AR805" i="1"/>
  <c r="AM805" i="1"/>
  <c r="AG805" i="1"/>
  <c r="AH805" i="1"/>
  <c r="N806" i="1"/>
  <c r="AJ806" i="1"/>
  <c r="S806" i="1"/>
  <c r="T806" i="1"/>
  <c r="AN806" i="1"/>
  <c r="AG806" i="1"/>
  <c r="AH806" i="1"/>
  <c r="J98" i="29" s="1"/>
  <c r="J98" i="30" s="1"/>
  <c r="N807" i="1"/>
  <c r="AJ807" i="1" s="1"/>
  <c r="S807" i="1"/>
  <c r="T807" i="1"/>
  <c r="AG807" i="1"/>
  <c r="AH807" i="1"/>
  <c r="N808" i="1"/>
  <c r="AJ808" i="1"/>
  <c r="S808" i="1"/>
  <c r="T808" i="1"/>
  <c r="AR808" i="1"/>
  <c r="AN808" i="1"/>
  <c r="AG808" i="1"/>
  <c r="AH808" i="1"/>
  <c r="N809" i="1"/>
  <c r="AJ809" i="1"/>
  <c r="S809" i="1"/>
  <c r="T809" i="1"/>
  <c r="AG809" i="1"/>
  <c r="AH809" i="1"/>
  <c r="N810" i="1"/>
  <c r="AJ810" i="1" s="1"/>
  <c r="S810" i="1"/>
  <c r="T810" i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 s="1"/>
  <c r="S812" i="1"/>
  <c r="T812" i="1"/>
  <c r="AR812" i="1"/>
  <c r="AN812" i="1"/>
  <c r="AG812" i="1"/>
  <c r="AH812" i="1"/>
  <c r="N813" i="1"/>
  <c r="AJ813" i="1" s="1"/>
  <c r="S813" i="1"/>
  <c r="T813" i="1"/>
  <c r="AM813" i="1"/>
  <c r="AG813" i="1"/>
  <c r="AH813" i="1"/>
  <c r="N814" i="1"/>
  <c r="AJ814" i="1"/>
  <c r="S814" i="1"/>
  <c r="T814" i="1"/>
  <c r="AR814" i="1"/>
  <c r="AN814" i="1"/>
  <c r="AG814" i="1"/>
  <c r="AH814" i="1"/>
  <c r="N815" i="1"/>
  <c r="AJ815" i="1"/>
  <c r="S815" i="1"/>
  <c r="T815" i="1"/>
  <c r="AG815" i="1"/>
  <c r="AH815" i="1"/>
  <c r="N816" i="1"/>
  <c r="AJ816" i="1"/>
  <c r="S816" i="1"/>
  <c r="T816" i="1"/>
  <c r="AG816" i="1"/>
  <c r="AH816" i="1"/>
  <c r="N817" i="1"/>
  <c r="AJ817" i="1" s="1"/>
  <c r="S817" i="1"/>
  <c r="T817" i="1"/>
  <c r="AN817" i="1"/>
  <c r="AG817" i="1"/>
  <c r="AH817" i="1"/>
  <c r="J97" i="30"/>
  <c r="N818" i="1"/>
  <c r="AJ818" i="1" s="1"/>
  <c r="S818" i="1"/>
  <c r="T818" i="1"/>
  <c r="AR818" i="1"/>
  <c r="AG818" i="1"/>
  <c r="AH818" i="1"/>
  <c r="J97" i="29" s="1"/>
  <c r="N819" i="1"/>
  <c r="AJ819" i="1" s="1"/>
  <c r="S819" i="1"/>
  <c r="T819" i="1"/>
  <c r="AM819" i="1"/>
  <c r="AS819" i="1" s="1"/>
  <c r="AG819" i="1"/>
  <c r="AH819" i="1"/>
  <c r="N820" i="1"/>
  <c r="AJ820" i="1"/>
  <c r="S820" i="1"/>
  <c r="T820" i="1"/>
  <c r="AR820" i="1"/>
  <c r="AN820" i="1"/>
  <c r="AG820" i="1"/>
  <c r="AH820" i="1"/>
  <c r="N821" i="1"/>
  <c r="AJ821" i="1"/>
  <c r="S821" i="1"/>
  <c r="T821" i="1"/>
  <c r="AR821" i="1"/>
  <c r="AM821" i="1"/>
  <c r="AG821" i="1"/>
  <c r="AH821" i="1"/>
  <c r="N822" i="1"/>
  <c r="AJ822" i="1"/>
  <c r="S822" i="1"/>
  <c r="T822" i="1"/>
  <c r="AM822" i="1"/>
  <c r="AN822" i="1"/>
  <c r="AG822" i="1"/>
  <c r="AH822" i="1"/>
  <c r="N823" i="1"/>
  <c r="AJ823" i="1"/>
  <c r="S823" i="1"/>
  <c r="T823" i="1"/>
  <c r="AG823" i="1"/>
  <c r="AH823" i="1"/>
  <c r="N824" i="1"/>
  <c r="AJ824" i="1" s="1"/>
  <c r="S824" i="1"/>
  <c r="T824" i="1"/>
  <c r="D100" i="29" s="1"/>
  <c r="AR824" i="1"/>
  <c r="AG824" i="1"/>
  <c r="AH824" i="1"/>
  <c r="N825" i="1"/>
  <c r="AJ825" i="1"/>
  <c r="S825" i="1"/>
  <c r="T825" i="1"/>
  <c r="AG825" i="1"/>
  <c r="AH825" i="1"/>
  <c r="J100" i="29" s="1"/>
  <c r="J100" i="30" s="1"/>
  <c r="N826" i="1"/>
  <c r="AJ826" i="1" s="1"/>
  <c r="S826" i="1"/>
  <c r="T826" i="1"/>
  <c r="AM826" i="1"/>
  <c r="AG826" i="1"/>
  <c r="AH826" i="1"/>
  <c r="N827" i="1"/>
  <c r="AJ827" i="1"/>
  <c r="S827" i="1"/>
  <c r="T827" i="1"/>
  <c r="AM827" i="1"/>
  <c r="AG827" i="1"/>
  <c r="AH827" i="1"/>
  <c r="N828" i="1"/>
  <c r="AJ828" i="1"/>
  <c r="S828" i="1"/>
  <c r="T828" i="1"/>
  <c r="AR828" i="1"/>
  <c r="AN828" i="1"/>
  <c r="AG828" i="1"/>
  <c r="AH828" i="1"/>
  <c r="O829" i="1"/>
  <c r="P829" i="1"/>
  <c r="P890" i="1" s="1"/>
  <c r="P13" i="1" s="1"/>
  <c r="AC829" i="1"/>
  <c r="AD829" i="1"/>
  <c r="AJ829" i="1"/>
  <c r="AJ831" i="1"/>
  <c r="N832" i="1"/>
  <c r="AJ832" i="1" s="1"/>
  <c r="AM832" i="1"/>
  <c r="N833" i="1"/>
  <c r="AJ833" i="1"/>
  <c r="AK833" i="1"/>
  <c r="AR833" i="1"/>
  <c r="N834" i="1"/>
  <c r="AJ834" i="1"/>
  <c r="AM834" i="1"/>
  <c r="N835" i="1"/>
  <c r="AJ835" i="1"/>
  <c r="T835" i="1"/>
  <c r="AL835" i="1"/>
  <c r="AN835" i="1"/>
  <c r="AH835" i="1"/>
  <c r="N836" i="1"/>
  <c r="AJ836" i="1" s="1"/>
  <c r="T836" i="1"/>
  <c r="AL836" i="1"/>
  <c r="AR836" i="1" s="1"/>
  <c r="AM836" i="1"/>
  <c r="AH836" i="1"/>
  <c r="N837" i="1"/>
  <c r="AJ837" i="1" s="1"/>
  <c r="AN837" i="1"/>
  <c r="N838" i="1"/>
  <c r="AJ838" i="1"/>
  <c r="AM838" i="1"/>
  <c r="AN838" i="1"/>
  <c r="N839" i="1"/>
  <c r="AJ839" i="1"/>
  <c r="AN839" i="1"/>
  <c r="N840" i="1"/>
  <c r="AJ840" i="1"/>
  <c r="AM840" i="1"/>
  <c r="N841" i="1"/>
  <c r="AJ841" i="1" s="1"/>
  <c r="AN841" i="1"/>
  <c r="N842" i="1"/>
  <c r="AJ842" i="1" s="1"/>
  <c r="T842" i="1"/>
  <c r="AM842" i="1"/>
  <c r="AH842" i="1"/>
  <c r="N843" i="1"/>
  <c r="AJ843" i="1" s="1"/>
  <c r="T843" i="1"/>
  <c r="AL843" i="1"/>
  <c r="AR843" i="1" s="1"/>
  <c r="AN843" i="1"/>
  <c r="AS843" i="1"/>
  <c r="AH843" i="1"/>
  <c r="N844" i="1"/>
  <c r="AJ844" i="1" s="1"/>
  <c r="T844" i="1"/>
  <c r="AL844" i="1"/>
  <c r="AM844" i="1"/>
  <c r="AH844" i="1"/>
  <c r="N845" i="1"/>
  <c r="T845" i="1"/>
  <c r="AN845" i="1"/>
  <c r="AH845" i="1"/>
  <c r="AJ845" i="1"/>
  <c r="N846" i="1"/>
  <c r="AJ846" i="1"/>
  <c r="AM846" i="1"/>
  <c r="AN846" i="1"/>
  <c r="N847" i="1"/>
  <c r="AJ847" i="1"/>
  <c r="T847" i="1"/>
  <c r="AP847" i="1"/>
  <c r="AN847" i="1"/>
  <c r="AS847" i="1"/>
  <c r="AL847" i="1"/>
  <c r="N848" i="1"/>
  <c r="AJ848" i="1"/>
  <c r="T848" i="1"/>
  <c r="AL848" i="1"/>
  <c r="AR848" i="1"/>
  <c r="AM848" i="1"/>
  <c r="AN848" i="1"/>
  <c r="AH848" i="1"/>
  <c r="N849" i="1"/>
  <c r="AJ849" i="1"/>
  <c r="S849" i="1"/>
  <c r="T849" i="1"/>
  <c r="AN849" i="1"/>
  <c r="AG849" i="1"/>
  <c r="AH849" i="1"/>
  <c r="N850" i="1"/>
  <c r="AJ850" i="1"/>
  <c r="S850" i="1"/>
  <c r="T850" i="1"/>
  <c r="AM850" i="1"/>
  <c r="AN850" i="1"/>
  <c r="AG850" i="1"/>
  <c r="AH850" i="1"/>
  <c r="N851" i="1"/>
  <c r="AJ851" i="1"/>
  <c r="S851" i="1"/>
  <c r="T851" i="1"/>
  <c r="AR851" i="1"/>
  <c r="AN851" i="1"/>
  <c r="AG851" i="1"/>
  <c r="AH851" i="1"/>
  <c r="N852" i="1"/>
  <c r="AJ852" i="1" s="1"/>
  <c r="S852" i="1"/>
  <c r="T852" i="1"/>
  <c r="AM852" i="1"/>
  <c r="AS852" i="1" s="1"/>
  <c r="AN852" i="1"/>
  <c r="AG852" i="1"/>
  <c r="AH852" i="1"/>
  <c r="AP852" i="1" s="1"/>
  <c r="N853" i="1"/>
  <c r="AJ853" i="1"/>
  <c r="S853" i="1"/>
  <c r="AO853" i="1" s="1"/>
  <c r="T853" i="1"/>
  <c r="AR853" i="1"/>
  <c r="AG853" i="1"/>
  <c r="AH853" i="1"/>
  <c r="AN853" i="1"/>
  <c r="N854" i="1"/>
  <c r="AJ854" i="1"/>
  <c r="S854" i="1"/>
  <c r="T854" i="1"/>
  <c r="AM854" i="1"/>
  <c r="AN854" i="1"/>
  <c r="AG854" i="1"/>
  <c r="AH854" i="1"/>
  <c r="N855" i="1"/>
  <c r="AJ855" i="1"/>
  <c r="S855" i="1"/>
  <c r="T855" i="1"/>
  <c r="AP855" i="1"/>
  <c r="AN855" i="1"/>
  <c r="AG855" i="1"/>
  <c r="AH855" i="1"/>
  <c r="N856" i="1"/>
  <c r="AJ856" i="1"/>
  <c r="S856" i="1"/>
  <c r="T856" i="1"/>
  <c r="AM856" i="1"/>
  <c r="AN856" i="1"/>
  <c r="AG856" i="1"/>
  <c r="AH856" i="1"/>
  <c r="N857" i="1"/>
  <c r="AJ857" i="1" s="1"/>
  <c r="S857" i="1"/>
  <c r="T857" i="1"/>
  <c r="AR857" i="1"/>
  <c r="AN857" i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/>
  <c r="AK861" i="1"/>
  <c r="N862" i="1"/>
  <c r="AJ862" i="1" s="1"/>
  <c r="AM862" i="1"/>
  <c r="AS862" i="1" s="1"/>
  <c r="AN862" i="1"/>
  <c r="N863" i="1"/>
  <c r="AJ863" i="1"/>
  <c r="AK863" i="1"/>
  <c r="AR863" i="1" s="1"/>
  <c r="AN863" i="1"/>
  <c r="AS863" i="1"/>
  <c r="N864" i="1"/>
  <c r="AJ864" i="1" s="1"/>
  <c r="AM864" i="1"/>
  <c r="AS864" i="1"/>
  <c r="AN864" i="1"/>
  <c r="N865" i="1"/>
  <c r="AJ865" i="1" s="1"/>
  <c r="AK865" i="1"/>
  <c r="AN865" i="1"/>
  <c r="N866" i="1"/>
  <c r="AJ866" i="1" s="1"/>
  <c r="AN866" i="1"/>
  <c r="N867" i="1"/>
  <c r="AJ867" i="1" s="1"/>
  <c r="AN867" i="1"/>
  <c r="N868" i="1"/>
  <c r="AJ868" i="1" s="1"/>
  <c r="T868" i="1"/>
  <c r="AM868" i="1"/>
  <c r="AN868" i="1"/>
  <c r="AH868" i="1"/>
  <c r="AP868" i="1" s="1"/>
  <c r="AT868" i="1" s="1"/>
  <c r="N869" i="1"/>
  <c r="AJ869" i="1"/>
  <c r="T869" i="1"/>
  <c r="AP869" i="1" s="1"/>
  <c r="AT869" i="1" s="1"/>
  <c r="AL869" i="1"/>
  <c r="AR869" i="1" s="1"/>
  <c r="AH869" i="1"/>
  <c r="AN869" i="1"/>
  <c r="N870" i="1"/>
  <c r="AJ870" i="1" s="1"/>
  <c r="T870" i="1"/>
  <c r="AM870" i="1"/>
  <c r="AN870" i="1"/>
  <c r="AH870" i="1"/>
  <c r="N871" i="1"/>
  <c r="AJ871" i="1" s="1"/>
  <c r="T871" i="1"/>
  <c r="AL871" i="1"/>
  <c r="AR871" i="1"/>
  <c r="AN871" i="1"/>
  <c r="AH871" i="1"/>
  <c r="N872" i="1"/>
  <c r="AJ872" i="1"/>
  <c r="T872" i="1"/>
  <c r="AL872" i="1"/>
  <c r="AM872" i="1"/>
  <c r="AN872" i="1"/>
  <c r="AH872" i="1"/>
  <c r="N873" i="1"/>
  <c r="AJ873" i="1" s="1"/>
  <c r="T873" i="1"/>
  <c r="AP873" i="1" s="1"/>
  <c r="AT873" i="1" s="1"/>
  <c r="AL873" i="1"/>
  <c r="AR873" i="1" s="1"/>
  <c r="AN873" i="1"/>
  <c r="AS873" i="1" s="1"/>
  <c r="N874" i="1"/>
  <c r="AJ874" i="1" s="1"/>
  <c r="T874" i="1"/>
  <c r="AL874" i="1"/>
  <c r="AR874" i="1"/>
  <c r="AM874" i="1"/>
  <c r="AN874" i="1"/>
  <c r="AH874" i="1"/>
  <c r="N875" i="1"/>
  <c r="AJ875" i="1" s="1"/>
  <c r="T875" i="1"/>
  <c r="AL875" i="1"/>
  <c r="AR875" i="1"/>
  <c r="AN875" i="1"/>
  <c r="AH875" i="1"/>
  <c r="N876" i="1"/>
  <c r="AJ876" i="1"/>
  <c r="S876" i="1"/>
  <c r="T876" i="1"/>
  <c r="AM876" i="1"/>
  <c r="AN876" i="1"/>
  <c r="AG876" i="1"/>
  <c r="AH876" i="1"/>
  <c r="N877" i="1"/>
  <c r="AJ877" i="1"/>
  <c r="S877" i="1"/>
  <c r="T877" i="1"/>
  <c r="AR877" i="1"/>
  <c r="AN877" i="1"/>
  <c r="AG877" i="1"/>
  <c r="AH877" i="1"/>
  <c r="N878" i="1"/>
  <c r="AJ878" i="1"/>
  <c r="S878" i="1"/>
  <c r="T878" i="1"/>
  <c r="AM878" i="1"/>
  <c r="AN878" i="1"/>
  <c r="AG878" i="1"/>
  <c r="AH878" i="1"/>
  <c r="N879" i="1"/>
  <c r="AJ879" i="1"/>
  <c r="S879" i="1"/>
  <c r="AO879" i="1" s="1"/>
  <c r="T879" i="1"/>
  <c r="AN879" i="1"/>
  <c r="AG879" i="1"/>
  <c r="AH879" i="1"/>
  <c r="N880" i="1"/>
  <c r="AJ880" i="1"/>
  <c r="S880" i="1"/>
  <c r="T880" i="1"/>
  <c r="AM880" i="1"/>
  <c r="AS880" i="1"/>
  <c r="AN880" i="1"/>
  <c r="AG880" i="1"/>
  <c r="AH880" i="1"/>
  <c r="N881" i="1"/>
  <c r="AJ881" i="1" s="1"/>
  <c r="S881" i="1"/>
  <c r="T881" i="1"/>
  <c r="AP881" i="1"/>
  <c r="AN881" i="1"/>
  <c r="AG881" i="1"/>
  <c r="AH881" i="1"/>
  <c r="N882" i="1"/>
  <c r="AJ882" i="1" s="1"/>
  <c r="S882" i="1"/>
  <c r="T882" i="1"/>
  <c r="AM882" i="1"/>
  <c r="AN882" i="1"/>
  <c r="AG882" i="1"/>
  <c r="AH882" i="1"/>
  <c r="N883" i="1"/>
  <c r="AJ883" i="1" s="1"/>
  <c r="S883" i="1"/>
  <c r="T883" i="1"/>
  <c r="AR883" i="1"/>
  <c r="AN883" i="1"/>
  <c r="AG883" i="1"/>
  <c r="AH883" i="1"/>
  <c r="N884" i="1"/>
  <c r="AJ884" i="1" s="1"/>
  <c r="AM884" i="1"/>
  <c r="AN884" i="1"/>
  <c r="N885" i="1"/>
  <c r="T885" i="1"/>
  <c r="AN885" i="1"/>
  <c r="AH885" i="1"/>
  <c r="AJ885" i="1"/>
  <c r="N886" i="1"/>
  <c r="T886" i="1"/>
  <c r="AP886" i="1" s="1"/>
  <c r="AL886" i="1"/>
  <c r="AR886" i="1" s="1"/>
  <c r="AM886" i="1"/>
  <c r="AN886" i="1"/>
  <c r="AH886" i="1"/>
  <c r="AJ886" i="1"/>
  <c r="N887" i="1"/>
  <c r="AK887" i="1"/>
  <c r="AR887" i="1" s="1"/>
  <c r="AN887" i="1"/>
  <c r="AJ887" i="1"/>
  <c r="O888" i="1"/>
  <c r="P894" i="1" s="1"/>
  <c r="P4" i="1" s="1"/>
  <c r="P888" i="1"/>
  <c r="Q888" i="1"/>
  <c r="R894" i="1" s="1"/>
  <c r="R4" i="1" s="1"/>
  <c r="R888" i="1"/>
  <c r="AC888" i="1"/>
  <c r="AD888" i="1"/>
  <c r="AD890" i="1" s="1"/>
  <c r="AD13" i="1" s="1"/>
  <c r="AE888" i="1"/>
  <c r="AF888" i="1"/>
  <c r="AF894" i="1" s="1"/>
  <c r="AF4" i="1" s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 s="1"/>
  <c r="AO905" i="1" s="1"/>
  <c r="AD905" i="1"/>
  <c r="AH905" i="1"/>
  <c r="P907" i="1"/>
  <c r="V907" i="1"/>
  <c r="AC907" i="1"/>
  <c r="AK907" i="1" s="1"/>
  <c r="Z907" i="1"/>
  <c r="AG907" i="1" s="1"/>
  <c r="AO907" i="1" s="1"/>
  <c r="AD907" i="1"/>
  <c r="AH907" i="1"/>
  <c r="P908" i="1"/>
  <c r="V908" i="1"/>
  <c r="AC908" i="1" s="1"/>
  <c r="AK908" i="1" s="1"/>
  <c r="Z908" i="1"/>
  <c r="AG908" i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/>
  <c r="AO911" i="1" s="1"/>
  <c r="K23" i="4"/>
  <c r="G61" i="4"/>
  <c r="H10" i="4"/>
  <c r="H61" i="4" s="1"/>
  <c r="M9" i="4"/>
  <c r="M60" i="4" s="1"/>
  <c r="J60" i="4"/>
  <c r="E61" i="4"/>
  <c r="E30" i="4"/>
  <c r="E12" i="4"/>
  <c r="H60" i="8"/>
  <c r="N9" i="4"/>
  <c r="N60" i="4" s="1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AR822" i="1"/>
  <c r="AR792" i="1"/>
  <c r="AR739" i="1"/>
  <c r="AR732" i="1"/>
  <c r="AR706" i="1"/>
  <c r="AN173" i="1"/>
  <c r="R890" i="26"/>
  <c r="R13" i="26" s="1"/>
  <c r="R894" i="26"/>
  <c r="R4" i="26" s="1"/>
  <c r="T888" i="26"/>
  <c r="O890" i="26"/>
  <c r="O13" i="26"/>
  <c r="P892" i="26"/>
  <c r="P2" i="26" s="1"/>
  <c r="AL217" i="1"/>
  <c r="AL198" i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AR659" i="1"/>
  <c r="AR638" i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P894" i="20"/>
  <c r="P4" i="20" s="1"/>
  <c r="AL366" i="1"/>
  <c r="AK867" i="1"/>
  <c r="AR867" i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45" i="1" s="1"/>
  <c r="AR335" i="1"/>
  <c r="AL328" i="1"/>
  <c r="AK327" i="1"/>
  <c r="AL322" i="1"/>
  <c r="AR322" i="1"/>
  <c r="AK320" i="1"/>
  <c r="AR320" i="1" s="1"/>
  <c r="AK318" i="1"/>
  <c r="AR318" i="1"/>
  <c r="AK316" i="1"/>
  <c r="AR316" i="1" s="1"/>
  <c r="AR315" i="1"/>
  <c r="AK314" i="1"/>
  <c r="AR314" i="1" s="1"/>
  <c r="AR313" i="1"/>
  <c r="AK312" i="1"/>
  <c r="AR312" i="1"/>
  <c r="AK308" i="1"/>
  <c r="AK306" i="1"/>
  <c r="AR306" i="1" s="1"/>
  <c r="AK304" i="1"/>
  <c r="AR303" i="1"/>
  <c r="AK302" i="1"/>
  <c r="AK300" i="1"/>
  <c r="AR300" i="1" s="1"/>
  <c r="AK298" i="1"/>
  <c r="AR298" i="1" s="1"/>
  <c r="AK296" i="1"/>
  <c r="AR296" i="1" s="1"/>
  <c r="AK294" i="1"/>
  <c r="AR294" i="1" s="1"/>
  <c r="AK275" i="1"/>
  <c r="AR275" i="1"/>
  <c r="AK268" i="1"/>
  <c r="AR268" i="1" s="1"/>
  <c r="AL267" i="1"/>
  <c r="AR267" i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/>
  <c r="AK839" i="1"/>
  <c r="AR839" i="1" s="1"/>
  <c r="AK837" i="1"/>
  <c r="AR837" i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/>
  <c r="AR369" i="1"/>
  <c r="AK364" i="1"/>
  <c r="AR364" i="1" s="1"/>
  <c r="AK362" i="1"/>
  <c r="AR362" i="1" s="1"/>
  <c r="AK360" i="1"/>
  <c r="AK358" i="1"/>
  <c r="AR358" i="1" s="1"/>
  <c r="AK356" i="1"/>
  <c r="AK354" i="1"/>
  <c r="AK352" i="1"/>
  <c r="AR352" i="1" s="1"/>
  <c r="AK350" i="1"/>
  <c r="AK346" i="1"/>
  <c r="AR346" i="1" s="1"/>
  <c r="AL344" i="1"/>
  <c r="AR343" i="1"/>
  <c r="AK337" i="1"/>
  <c r="AK334" i="1"/>
  <c r="AR334" i="1" s="1"/>
  <c r="AK332" i="1"/>
  <c r="AR332" i="1" s="1"/>
  <c r="AL330" i="1"/>
  <c r="AR330" i="1" s="1"/>
  <c r="AK329" i="1"/>
  <c r="AK326" i="1"/>
  <c r="AR326" i="1" s="1"/>
  <c r="AK288" i="1"/>
  <c r="AR288" i="1" s="1"/>
  <c r="AL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R281" i="1" s="1"/>
  <c r="AL278" i="1"/>
  <c r="AK277" i="1"/>
  <c r="AR277" i="1" s="1"/>
  <c r="AL274" i="1"/>
  <c r="AR274" i="1" s="1"/>
  <c r="AK273" i="1"/>
  <c r="AR273" i="1" s="1"/>
  <c r="AL265" i="1"/>
  <c r="AR265" i="1" s="1"/>
  <c r="AL261" i="1"/>
  <c r="AL257" i="1"/>
  <c r="AR257" i="1" s="1"/>
  <c r="AR253" i="1"/>
  <c r="AR243" i="1"/>
  <c r="AL237" i="1"/>
  <c r="AL233" i="1"/>
  <c r="AR233" i="1" s="1"/>
  <c r="AL225" i="1"/>
  <c r="AR225" i="1"/>
  <c r="AR221" i="1"/>
  <c r="AL216" i="1"/>
  <c r="AL212" i="1"/>
  <c r="AL208" i="1"/>
  <c r="AK207" i="1"/>
  <c r="AR207" i="1" s="1"/>
  <c r="AL204" i="1"/>
  <c r="AR204" i="1" s="1"/>
  <c r="H81" i="4"/>
  <c r="AL200" i="1"/>
  <c r="AR200" i="1" s="1"/>
  <c r="AL195" i="1"/>
  <c r="AR195" i="1" s="1"/>
  <c r="AR161" i="1"/>
  <c r="H31" i="4"/>
  <c r="H86" i="4"/>
  <c r="H86" i="8" s="1"/>
  <c r="N86" i="8" s="1"/>
  <c r="AK193" i="1"/>
  <c r="AR193" i="1" s="1"/>
  <c r="AK191" i="1"/>
  <c r="AL184" i="1"/>
  <c r="AR184" i="1" s="1"/>
  <c r="AL181" i="1"/>
  <c r="AK180" i="1"/>
  <c r="AR180" i="1" s="1"/>
  <c r="AK176" i="1"/>
  <c r="AR176" i="1" s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H78" i="4"/>
  <c r="H78" i="8" s="1"/>
  <c r="AL150" i="1"/>
  <c r="AR150" i="1" s="1"/>
  <c r="AR146" i="1"/>
  <c r="AL142" i="1"/>
  <c r="AR142" i="1" s="1"/>
  <c r="AR130" i="1"/>
  <c r="AL128" i="1"/>
  <c r="AR128" i="1"/>
  <c r="AL121" i="1"/>
  <c r="AR121" i="1" s="1"/>
  <c r="AR115" i="1"/>
  <c r="AR87" i="1"/>
  <c r="AL66" i="1"/>
  <c r="AL64" i="1"/>
  <c r="AR62" i="1"/>
  <c r="AL61" i="1"/>
  <c r="AR61" i="1" s="1"/>
  <c r="AR101" i="1"/>
  <c r="AL26" i="1"/>
  <c r="AR26" i="1" s="1"/>
  <c r="H17" i="4"/>
  <c r="H17" i="8" s="1"/>
  <c r="N17" i="8" s="1"/>
  <c r="H13" i="4"/>
  <c r="H13" i="8" s="1"/>
  <c r="AL25" i="1"/>
  <c r="AR25" i="1" s="1"/>
  <c r="AL14" i="1"/>
  <c r="P894" i="26"/>
  <c r="P4" i="26" s="1"/>
  <c r="S888" i="26"/>
  <c r="T894" i="26"/>
  <c r="T4" i="26" s="1"/>
  <c r="AM804" i="1"/>
  <c r="AS804" i="1" s="1"/>
  <c r="AN802" i="1"/>
  <c r="AM801" i="1"/>
  <c r="AN800" i="1"/>
  <c r="AM799" i="1"/>
  <c r="AN827" i="1"/>
  <c r="AN826" i="1"/>
  <c r="AM825" i="1"/>
  <c r="AN824" i="1"/>
  <c r="AM823" i="1"/>
  <c r="AM820" i="1"/>
  <c r="AN818" i="1"/>
  <c r="AS818" i="1" s="1"/>
  <c r="AM817" i="1"/>
  <c r="AS817" i="1" s="1"/>
  <c r="AN816" i="1"/>
  <c r="AM815" i="1"/>
  <c r="AM814" i="1"/>
  <c r="AN810" i="1"/>
  <c r="AS810" i="1" s="1"/>
  <c r="AM809" i="1"/>
  <c r="AM807" i="1"/>
  <c r="AM798" i="1"/>
  <c r="AS798" i="1" s="1"/>
  <c r="AN769" i="1"/>
  <c r="AN767" i="1"/>
  <c r="AN766" i="1"/>
  <c r="AM765" i="1"/>
  <c r="AS765" i="1" s="1"/>
  <c r="AN764" i="1"/>
  <c r="AS764" i="1" s="1"/>
  <c r="AM763" i="1"/>
  <c r="AN797" i="1"/>
  <c r="AM796" i="1"/>
  <c r="AS796" i="1" s="1"/>
  <c r="AN794" i="1"/>
  <c r="AM793" i="1"/>
  <c r="AN792" i="1"/>
  <c r="AM791" i="1"/>
  <c r="AS791" i="1" s="1"/>
  <c r="AM788" i="1"/>
  <c r="AS788" i="1" s="1"/>
  <c r="AN786" i="1"/>
  <c r="AM785" i="1"/>
  <c r="AS785" i="1" s="1"/>
  <c r="AN784" i="1"/>
  <c r="AM783" i="1"/>
  <c r="AS783" i="1" s="1"/>
  <c r="AN781" i="1"/>
  <c r="AN778" i="1"/>
  <c r="AM777" i="1"/>
  <c r="AN774" i="1"/>
  <c r="AM773" i="1"/>
  <c r="AN772" i="1"/>
  <c r="AM771" i="1"/>
  <c r="AS771" i="1" s="1"/>
  <c r="AM760" i="1"/>
  <c r="AN758" i="1"/>
  <c r="AM757" i="1"/>
  <c r="AS757" i="1" s="1"/>
  <c r="AN756" i="1"/>
  <c r="AM755" i="1"/>
  <c r="AM752" i="1"/>
  <c r="AN751" i="1"/>
  <c r="AS751" i="1" s="1"/>
  <c r="AM750" i="1"/>
  <c r="AM747" i="1"/>
  <c r="AS747" i="1"/>
  <c r="AN746" i="1"/>
  <c r="AM742" i="1"/>
  <c r="AS742" i="1" s="1"/>
  <c r="AM740" i="1"/>
  <c r="AM739" i="1"/>
  <c r="AM737" i="1"/>
  <c r="AN736" i="1"/>
  <c r="AN735" i="1"/>
  <c r="AM731" i="1"/>
  <c r="AM729" i="1"/>
  <c r="AM724" i="1"/>
  <c r="AM721" i="1"/>
  <c r="AN720" i="1"/>
  <c r="AM719" i="1"/>
  <c r="AN718" i="1"/>
  <c r="AM717" i="1"/>
  <c r="AM715" i="1"/>
  <c r="AS715" i="1" s="1"/>
  <c r="AM714" i="1"/>
  <c r="AS714" i="1" s="1"/>
  <c r="AM712" i="1"/>
  <c r="AN710" i="1"/>
  <c r="AM709" i="1"/>
  <c r="AM707" i="1"/>
  <c r="AS707" i="1" s="1"/>
  <c r="AM706" i="1"/>
  <c r="AN704" i="1"/>
  <c r="AM700" i="1"/>
  <c r="AS700" i="1" s="1"/>
  <c r="AN698" i="1"/>
  <c r="AM697" i="1"/>
  <c r="AN696" i="1"/>
  <c r="AM695" i="1"/>
  <c r="AS695" i="1" s="1"/>
  <c r="AM694" i="1"/>
  <c r="AN693" i="1"/>
  <c r="AN691" i="1"/>
  <c r="AN690" i="1"/>
  <c r="AS690" i="1" s="1"/>
  <c r="AM689" i="1"/>
  <c r="AN688" i="1"/>
  <c r="AM686" i="1"/>
  <c r="AM684" i="1"/>
  <c r="AN682" i="1"/>
  <c r="AM681" i="1"/>
  <c r="AS681" i="1" s="1"/>
  <c r="AN680" i="1"/>
  <c r="AM678" i="1"/>
  <c r="AS678" i="1"/>
  <c r="AN677" i="1"/>
  <c r="AM676" i="1"/>
  <c r="AS676" i="1" s="1"/>
  <c r="AN675" i="1"/>
  <c r="AM673" i="1"/>
  <c r="AS673" i="1" s="1"/>
  <c r="AN672" i="1"/>
  <c r="AM671" i="1"/>
  <c r="AM670" i="1"/>
  <c r="AM669" i="1"/>
  <c r="AN661" i="1"/>
  <c r="AN653" i="1"/>
  <c r="AN626" i="1"/>
  <c r="AN624" i="1"/>
  <c r="AN623" i="1"/>
  <c r="AN621" i="1"/>
  <c r="AN606" i="1"/>
  <c r="AN602" i="1"/>
  <c r="AM666" i="1"/>
  <c r="AN665" i="1"/>
  <c r="AN664" i="1"/>
  <c r="AM663" i="1"/>
  <c r="AS663" i="1" s="1"/>
  <c r="AN662" i="1"/>
  <c r="AM661" i="1"/>
  <c r="AS661" i="1"/>
  <c r="AM660" i="1"/>
  <c r="AS660" i="1" s="1"/>
  <c r="AN659" i="1"/>
  <c r="AM658" i="1"/>
  <c r="AS658" i="1" s="1"/>
  <c r="AN657" i="1"/>
  <c r="AN656" i="1"/>
  <c r="AM655" i="1"/>
  <c r="AN654" i="1"/>
  <c r="AM653" i="1"/>
  <c r="AS653" i="1" s="1"/>
  <c r="AM652" i="1"/>
  <c r="AS652" i="1" s="1"/>
  <c r="AN651" i="1"/>
  <c r="AM650" i="1"/>
  <c r="AS650" i="1" s="1"/>
  <c r="AN649" i="1"/>
  <c r="AN648" i="1"/>
  <c r="AM647" i="1"/>
  <c r="AN646" i="1"/>
  <c r="AM645" i="1"/>
  <c r="AM644" i="1"/>
  <c r="AN643" i="1"/>
  <c r="AM642" i="1"/>
  <c r="AS642" i="1" s="1"/>
  <c r="AM639" i="1"/>
  <c r="AS639" i="1" s="1"/>
  <c r="AN638" i="1"/>
  <c r="AM637" i="1"/>
  <c r="AM635" i="1"/>
  <c r="AN631" i="1"/>
  <c r="AM630" i="1"/>
  <c r="AS630" i="1" s="1"/>
  <c r="AN629" i="1"/>
  <c r="AM628" i="1"/>
  <c r="AS628" i="1" s="1"/>
  <c r="AN627" i="1"/>
  <c r="AN625" i="1"/>
  <c r="AM624" i="1"/>
  <c r="AM623" i="1"/>
  <c r="AS623" i="1"/>
  <c r="AN622" i="1"/>
  <c r="AM621" i="1"/>
  <c r="AN620" i="1"/>
  <c r="AM619" i="1"/>
  <c r="AN618" i="1"/>
  <c r="AN617" i="1"/>
  <c r="AM616" i="1"/>
  <c r="AN615" i="1"/>
  <c r="AS615" i="1" s="1"/>
  <c r="AM614" i="1"/>
  <c r="AN613" i="1"/>
  <c r="AS613" i="1" s="1"/>
  <c r="AM612" i="1"/>
  <c r="AN611" i="1"/>
  <c r="AM610" i="1"/>
  <c r="AN609" i="1"/>
  <c r="AN607" i="1"/>
  <c r="AM606" i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/>
  <c r="AN564" i="1"/>
  <c r="AN563" i="1"/>
  <c r="AN562" i="1"/>
  <c r="AN561" i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S551" i="1" s="1"/>
  <c r="AN549" i="1"/>
  <c r="AS549" i="1" s="1"/>
  <c r="AN548" i="1"/>
  <c r="AM547" i="1"/>
  <c r="AS547" i="1" s="1"/>
  <c r="AM545" i="1"/>
  <c r="AN535" i="1"/>
  <c r="AS535" i="1" s="1"/>
  <c r="AN533" i="1"/>
  <c r="AM531" i="1"/>
  <c r="AM529" i="1"/>
  <c r="AN527" i="1"/>
  <c r="AN525" i="1"/>
  <c r="AN524" i="1"/>
  <c r="AM523" i="1"/>
  <c r="AS523" i="1" s="1"/>
  <c r="AN522" i="1"/>
  <c r="AM521" i="1"/>
  <c r="AS521" i="1" s="1"/>
  <c r="AN516" i="1"/>
  <c r="AS516" i="1" s="1"/>
  <c r="AM515" i="1"/>
  <c r="AN514" i="1"/>
  <c r="AM513" i="1"/>
  <c r="AN511" i="1"/>
  <c r="AS511" i="1" s="1"/>
  <c r="AN509" i="1"/>
  <c r="AN508" i="1"/>
  <c r="AN506" i="1"/>
  <c r="AM505" i="1"/>
  <c r="AS505" i="1" s="1"/>
  <c r="AN503" i="1"/>
  <c r="AN501" i="1"/>
  <c r="AN500" i="1"/>
  <c r="AM499" i="1"/>
  <c r="AN498" i="1"/>
  <c r="AM497" i="1"/>
  <c r="AN495" i="1"/>
  <c r="AN493" i="1"/>
  <c r="AN492" i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S477" i="1" s="1"/>
  <c r="AN476" i="1"/>
  <c r="AN441" i="1"/>
  <c r="AN440" i="1"/>
  <c r="AM439" i="1"/>
  <c r="AS439" i="1" s="1"/>
  <c r="AN438" i="1"/>
  <c r="AM437" i="1"/>
  <c r="AM469" i="1"/>
  <c r="AN467" i="1"/>
  <c r="AS467" i="1" s="1"/>
  <c r="AN465" i="1"/>
  <c r="AN463" i="1"/>
  <c r="AN461" i="1"/>
  <c r="AN460" i="1"/>
  <c r="AM459" i="1"/>
  <c r="AN458" i="1"/>
  <c r="AM457" i="1"/>
  <c r="AN455" i="1"/>
  <c r="AS455" i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S427" i="1" s="1"/>
  <c r="AN425" i="1"/>
  <c r="AN424" i="1"/>
  <c r="AM423" i="1"/>
  <c r="AN422" i="1"/>
  <c r="AM421" i="1"/>
  <c r="AN419" i="1"/>
  <c r="AN417" i="1"/>
  <c r="AN414" i="1"/>
  <c r="AM413" i="1"/>
  <c r="AS413" i="1" s="1"/>
  <c r="AN411" i="1"/>
  <c r="AM401" i="1"/>
  <c r="AS401" i="1" s="1"/>
  <c r="AN400" i="1"/>
  <c r="AM399" i="1"/>
  <c r="AN394" i="1"/>
  <c r="AN389" i="1"/>
  <c r="AN387" i="1"/>
  <c r="AN386" i="1"/>
  <c r="AN384" i="1"/>
  <c r="N552" i="26"/>
  <c r="AA901" i="1"/>
  <c r="AR302" i="1"/>
  <c r="AR237" i="1"/>
  <c r="AR348" i="1"/>
  <c r="AR350" i="1"/>
  <c r="AR308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59" i="31"/>
  <c r="AA45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83" i="31"/>
  <c r="AA79" i="31"/>
  <c r="AA72" i="31"/>
  <c r="AA68" i="31"/>
  <c r="AA64" i="31"/>
  <c r="AA60" i="31"/>
  <c r="AA56" i="31"/>
  <c r="AA38" i="31"/>
  <c r="AA30" i="31"/>
  <c r="AA26" i="31"/>
  <c r="AA71" i="31"/>
  <c r="AA67" i="31"/>
  <c r="AA63" i="31"/>
  <c r="AA58" i="31"/>
  <c r="AA36" i="31"/>
  <c r="AA32" i="31"/>
  <c r="AA28" i="31"/>
  <c r="AA24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101" i="29"/>
  <c r="J101" i="30"/>
  <c r="J25" i="29"/>
  <c r="J25" i="30"/>
  <c r="J57" i="29"/>
  <c r="J57" i="30"/>
  <c r="J32" i="4"/>
  <c r="AM866" i="1"/>
  <c r="AR434" i="1"/>
  <c r="AR432" i="1"/>
  <c r="J80" i="29"/>
  <c r="J80" i="30"/>
  <c r="AR548" i="1"/>
  <c r="D65" i="29"/>
  <c r="D65" i="30" s="1"/>
  <c r="AR468" i="1"/>
  <c r="D32" i="4"/>
  <c r="D32" i="8" s="1"/>
  <c r="J31" i="4"/>
  <c r="J31" i="8" s="1"/>
  <c r="E34" i="4"/>
  <c r="J99" i="29"/>
  <c r="D26" i="29"/>
  <c r="J80" i="4"/>
  <c r="J81" i="4"/>
  <c r="J78" i="4"/>
  <c r="J78" i="8" s="1"/>
  <c r="J13" i="4"/>
  <c r="J13" i="8" s="1"/>
  <c r="J15" i="29"/>
  <c r="J15" i="30" s="1"/>
  <c r="J108" i="29"/>
  <c r="J48" i="4"/>
  <c r="J48" i="8"/>
  <c r="D85" i="4"/>
  <c r="D85" i="8"/>
  <c r="D14" i="4"/>
  <c r="D14" i="8"/>
  <c r="J107" i="30"/>
  <c r="D60" i="29"/>
  <c r="AR151" i="1"/>
  <c r="J24" i="4"/>
  <c r="J24" i="8" s="1"/>
  <c r="D16" i="4"/>
  <c r="D16" i="8" s="1"/>
  <c r="D64" i="4"/>
  <c r="D64" i="8" s="1"/>
  <c r="T888" i="20"/>
  <c r="R894" i="25"/>
  <c r="R4" i="25" s="1"/>
  <c r="P892" i="27"/>
  <c r="P2" i="27" s="1"/>
  <c r="S888" i="20"/>
  <c r="T894" i="20" s="1"/>
  <c r="T4" i="20" s="1"/>
  <c r="H60" i="4"/>
  <c r="J45" i="29"/>
  <c r="J45" i="30" s="1"/>
  <c r="K52" i="29"/>
  <c r="K52" i="30" s="1"/>
  <c r="N52" i="30" s="1"/>
  <c r="K46" i="29"/>
  <c r="K46" i="30" s="1"/>
  <c r="AA339" i="31"/>
  <c r="E90" i="29"/>
  <c r="N559" i="27"/>
  <c r="N558" i="27"/>
  <c r="N559" i="20"/>
  <c r="N558" i="20"/>
  <c r="K104" i="4"/>
  <c r="K101" i="4"/>
  <c r="K47" i="4"/>
  <c r="K84" i="4"/>
  <c r="K93" i="4"/>
  <c r="E84" i="8"/>
  <c r="E23" i="4"/>
  <c r="A2" i="29"/>
  <c r="N63" i="4"/>
  <c r="AR872" i="1"/>
  <c r="AR186" i="1"/>
  <c r="AS618" i="1"/>
  <c r="W888" i="1"/>
  <c r="AR360" i="1"/>
  <c r="AR175" i="1"/>
  <c r="AR206" i="1"/>
  <c r="AR259" i="1"/>
  <c r="AS858" i="1"/>
  <c r="AR249" i="1"/>
  <c r="AS403" i="1"/>
  <c r="AN833" i="1"/>
  <c r="AR472" i="1"/>
  <c r="AR406" i="1"/>
  <c r="AR386" i="1"/>
  <c r="J36" i="29"/>
  <c r="J36" i="30"/>
  <c r="D36" i="29"/>
  <c r="D36" i="30"/>
  <c r="AR433" i="1"/>
  <c r="AR222" i="1"/>
  <c r="P73" i="33"/>
  <c r="O68" i="33"/>
  <c r="AK210" i="1"/>
  <c r="AR210" i="1"/>
  <c r="O80" i="33"/>
  <c r="P66" i="35"/>
  <c r="AL176" i="1"/>
  <c r="O76" i="33"/>
  <c r="O75" i="33"/>
  <c r="P70" i="33"/>
  <c r="O69" i="33"/>
  <c r="P66" i="33"/>
  <c r="R65" i="33"/>
  <c r="P894" i="25"/>
  <c r="P4" i="25" s="1"/>
  <c r="T907" i="27"/>
  <c r="AL224" i="1"/>
  <c r="AR224" i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/>
  <c r="J14" i="4"/>
  <c r="J14" i="8"/>
  <c r="M51" i="7"/>
  <c r="K34" i="4"/>
  <c r="E20" i="4"/>
  <c r="P61" i="35"/>
  <c r="T910" i="26"/>
  <c r="T911" i="26"/>
  <c r="T907" i="26"/>
  <c r="T908" i="26"/>
  <c r="T904" i="26"/>
  <c r="T905" i="26"/>
  <c r="T888" i="25"/>
  <c r="T894" i="25"/>
  <c r="T4" i="25" s="1"/>
  <c r="T911" i="27"/>
  <c r="T910" i="27"/>
  <c r="D45" i="29"/>
  <c r="D45" i="30" s="1"/>
  <c r="D84" i="29"/>
  <c r="D84" i="30" s="1"/>
  <c r="P77" i="33"/>
  <c r="P74" i="33"/>
  <c r="S32" i="33"/>
  <c r="S34" i="33" s="1"/>
  <c r="P32" i="33"/>
  <c r="P34" i="33"/>
  <c r="N56" i="7"/>
  <c r="J76" i="7"/>
  <c r="J11" i="7" s="1"/>
  <c r="G11" i="7"/>
  <c r="D82" i="7"/>
  <c r="M43" i="7"/>
  <c r="N196" i="31"/>
  <c r="AS878" i="1"/>
  <c r="AS725" i="1"/>
  <c r="AS429" i="1"/>
  <c r="AS666" i="1"/>
  <c r="AS713" i="1"/>
  <c r="AK846" i="1"/>
  <c r="AR846" i="1" s="1"/>
  <c r="AS769" i="1"/>
  <c r="AR241" i="1"/>
  <c r="J10" i="4"/>
  <c r="J61" i="4"/>
  <c r="AR807" i="1"/>
  <c r="H92" i="4"/>
  <c r="AS616" i="1"/>
  <c r="AR847" i="1"/>
  <c r="A558" i="1"/>
  <c r="N558" i="1"/>
  <c r="AJ558" i="1" s="1"/>
  <c r="AR502" i="1"/>
  <c r="AS293" i="1"/>
  <c r="AS179" i="1"/>
  <c r="AR402" i="1"/>
  <c r="G80" i="7"/>
  <c r="K80" i="7"/>
  <c r="K23" i="7" s="1"/>
  <c r="E80" i="7"/>
  <c r="E23" i="7" s="1"/>
  <c r="J85" i="4"/>
  <c r="S65" i="33"/>
  <c r="R892" i="26"/>
  <c r="R2" i="26"/>
  <c r="O890" i="27"/>
  <c r="U462" i="31"/>
  <c r="V462" i="31"/>
  <c r="AA281" i="31"/>
  <c r="J20" i="29"/>
  <c r="N20" i="29"/>
  <c r="AS822" i="1"/>
  <c r="AS794" i="1"/>
  <c r="AS755" i="1"/>
  <c r="AS795" i="1"/>
  <c r="AS813" i="1"/>
  <c r="AS851" i="1"/>
  <c r="AS857" i="1"/>
  <c r="AR864" i="1"/>
  <c r="AR866" i="1"/>
  <c r="AK832" i="1"/>
  <c r="AR832" i="1" s="1"/>
  <c r="V888" i="1"/>
  <c r="H55" i="4"/>
  <c r="AS849" i="1"/>
  <c r="AS879" i="1"/>
  <c r="AS881" i="1"/>
  <c r="AS883" i="1"/>
  <c r="AR884" i="1"/>
  <c r="X888" i="1"/>
  <c r="AS853" i="1"/>
  <c r="AR835" i="1"/>
  <c r="AS855" i="1"/>
  <c r="AS876" i="1"/>
  <c r="AR838" i="1"/>
  <c r="AR865" i="1"/>
  <c r="AR861" i="1"/>
  <c r="AS814" i="1"/>
  <c r="AS797" i="1"/>
  <c r="AS621" i="1"/>
  <c r="AS442" i="1"/>
  <c r="AS492" i="1"/>
  <c r="AR291" i="1"/>
  <c r="AR299" i="1"/>
  <c r="AR305" i="1"/>
  <c r="AR307" i="1"/>
  <c r="AR311" i="1"/>
  <c r="AR317" i="1"/>
  <c r="H33" i="4"/>
  <c r="N33" i="4" s="1"/>
  <c r="H33" i="8"/>
  <c r="N33" i="8" s="1"/>
  <c r="AK321" i="1"/>
  <c r="AR321" i="1" s="1"/>
  <c r="AK349" i="1"/>
  <c r="AR349" i="1" s="1"/>
  <c r="W899" i="1"/>
  <c r="W898" i="1"/>
  <c r="AR357" i="1"/>
  <c r="AR376" i="1"/>
  <c r="AR197" i="1"/>
  <c r="AS142" i="1"/>
  <c r="AR117" i="1"/>
  <c r="AR123" i="1"/>
  <c r="AR129" i="1"/>
  <c r="AR131" i="1"/>
  <c r="AR137" i="1"/>
  <c r="AS160" i="1"/>
  <c r="AR262" i="1"/>
  <c r="AS282" i="1"/>
  <c r="AR145" i="1"/>
  <c r="AR155" i="1"/>
  <c r="AS162" i="1"/>
  <c r="AR167" i="1"/>
  <c r="AK149" i="1"/>
  <c r="AL910" i="1" s="1"/>
  <c r="AR157" i="1"/>
  <c r="AR236" i="1"/>
  <c r="AR235" i="1"/>
  <c r="AR103" i="1"/>
  <c r="AR107" i="1"/>
  <c r="AK109" i="1"/>
  <c r="AR109" i="1" s="1"/>
  <c r="H24" i="4"/>
  <c r="AR76" i="1"/>
  <c r="AR80" i="1"/>
  <c r="AR88" i="1"/>
  <c r="H14" i="4"/>
  <c r="H19" i="4"/>
  <c r="H19" i="8" s="1"/>
  <c r="AK72" i="1"/>
  <c r="AR75" i="1"/>
  <c r="AK92" i="1"/>
  <c r="AR92" i="1" s="1"/>
  <c r="AK86" i="1"/>
  <c r="AR86" i="1"/>
  <c r="AR16" i="1"/>
  <c r="G88" i="7"/>
  <c r="AK60" i="1"/>
  <c r="AR60" i="1"/>
  <c r="AL20" i="1"/>
  <c r="AR20" i="1"/>
  <c r="W902" i="1"/>
  <c r="W904" i="1"/>
  <c r="W908" i="1"/>
  <c r="W907" i="1"/>
  <c r="AR68" i="1"/>
  <c r="AR18" i="1"/>
  <c r="AS807" i="1"/>
  <c r="AS773" i="1"/>
  <c r="AS792" i="1"/>
  <c r="AS802" i="1"/>
  <c r="D78" i="4"/>
  <c r="D78" i="8" s="1"/>
  <c r="AS60" i="1"/>
  <c r="AS671" i="1"/>
  <c r="D18" i="29"/>
  <c r="AS603" i="1"/>
  <c r="D55" i="29"/>
  <c r="AS411" i="1"/>
  <c r="AS367" i="1"/>
  <c r="AS349" i="1"/>
  <c r="D31" i="4"/>
  <c r="D56" i="29"/>
  <c r="D46" i="29"/>
  <c r="AS177" i="1"/>
  <c r="D80" i="4"/>
  <c r="S70" i="33"/>
  <c r="AS135" i="1"/>
  <c r="AS143" i="1"/>
  <c r="AS131" i="1"/>
  <c r="AS78" i="1"/>
  <c r="D89" i="29"/>
  <c r="D80" i="29"/>
  <c r="D80" i="30" s="1"/>
  <c r="AS602" i="1"/>
  <c r="AS607" i="1"/>
  <c r="AS353" i="1"/>
  <c r="AS339" i="1"/>
  <c r="Q829" i="1"/>
  <c r="AS297" i="1"/>
  <c r="AS295" i="1"/>
  <c r="AS154" i="1"/>
  <c r="AS156" i="1"/>
  <c r="AS109" i="1"/>
  <c r="E88" i="7"/>
  <c r="AS18" i="1"/>
  <c r="T898" i="1"/>
  <c r="R829" i="1"/>
  <c r="R890" i="1"/>
  <c r="D48" i="4"/>
  <c r="D48" i="8"/>
  <c r="D49" i="4"/>
  <c r="D49" i="8"/>
  <c r="D13" i="4"/>
  <c r="D13" i="8"/>
  <c r="D15" i="4"/>
  <c r="D15" i="8"/>
  <c r="AS15" i="1"/>
  <c r="AS823" i="1"/>
  <c r="AM806" i="1"/>
  <c r="AS806" i="1"/>
  <c r="AM786" i="1"/>
  <c r="AS767" i="1"/>
  <c r="AM778" i="1"/>
  <c r="AS778" i="1"/>
  <c r="AN701" i="1"/>
  <c r="AN708" i="1"/>
  <c r="AN716" i="1"/>
  <c r="AN712" i="1"/>
  <c r="AN706" i="1"/>
  <c r="AS706" i="1"/>
  <c r="AN697" i="1"/>
  <c r="AS697" i="1"/>
  <c r="AN694" i="1"/>
  <c r="AS694" i="1"/>
  <c r="AM698" i="1"/>
  <c r="AS698" i="1"/>
  <c r="AM702" i="1"/>
  <c r="AS669" i="1"/>
  <c r="AN674" i="1"/>
  <c r="AM679" i="1"/>
  <c r="AS679" i="1" s="1"/>
  <c r="AN683" i="1"/>
  <c r="AS683" i="1" s="1"/>
  <c r="AN685" i="1"/>
  <c r="AM687" i="1"/>
  <c r="AS687" i="1" s="1"/>
  <c r="AM693" i="1"/>
  <c r="AS693" i="1" s="1"/>
  <c r="AM691" i="1"/>
  <c r="AN689" i="1"/>
  <c r="AS689" i="1" s="1"/>
  <c r="AN686" i="1"/>
  <c r="AS686" i="1" s="1"/>
  <c r="AN684" i="1"/>
  <c r="AM677" i="1"/>
  <c r="AS677" i="1" s="1"/>
  <c r="AM675" i="1"/>
  <c r="AS675" i="1" s="1"/>
  <c r="AN670" i="1"/>
  <c r="AM668" i="1"/>
  <c r="AM664" i="1"/>
  <c r="AS664" i="1" s="1"/>
  <c r="AN634" i="1"/>
  <c r="AN635" i="1"/>
  <c r="AM636" i="1"/>
  <c r="AS636" i="1" s="1"/>
  <c r="AM638" i="1"/>
  <c r="AS638" i="1" s="1"/>
  <c r="AS434" i="1"/>
  <c r="AM414" i="1"/>
  <c r="AS414" i="1"/>
  <c r="AM385" i="1"/>
  <c r="AS385" i="1"/>
  <c r="AN392" i="1"/>
  <c r="AN396" i="1"/>
  <c r="AS396" i="1" s="1"/>
  <c r="AM387" i="1"/>
  <c r="AM375" i="1"/>
  <c r="AN372" i="1"/>
  <c r="AN370" i="1"/>
  <c r="AN368" i="1"/>
  <c r="AN365" i="1"/>
  <c r="AS365" i="1" s="1"/>
  <c r="AN363" i="1"/>
  <c r="AS363" i="1" s="1"/>
  <c r="AM359" i="1"/>
  <c r="AS359" i="1" s="1"/>
  <c r="AM360" i="1"/>
  <c r="AS360" i="1"/>
  <c r="AM376" i="1"/>
  <c r="AS351" i="1"/>
  <c r="T898" i="20"/>
  <c r="T899" i="20"/>
  <c r="AM276" i="1"/>
  <c r="AS276" i="1"/>
  <c r="AM228" i="1"/>
  <c r="AM234" i="1"/>
  <c r="H44" i="4"/>
  <c r="H44" i="8"/>
  <c r="AN201" i="1"/>
  <c r="AM208" i="1"/>
  <c r="AM209" i="1"/>
  <c r="AS209" i="1"/>
  <c r="AN210" i="1"/>
  <c r="AM213" i="1"/>
  <c r="AS213" i="1" s="1"/>
  <c r="AN214" i="1"/>
  <c r="AS214" i="1" s="1"/>
  <c r="AM215" i="1"/>
  <c r="AN217" i="1"/>
  <c r="AS217" i="1"/>
  <c r="AN218" i="1"/>
  <c r="AN219" i="1"/>
  <c r="AS219" i="1" s="1"/>
  <c r="AN220" i="1"/>
  <c r="AN223" i="1"/>
  <c r="AM224" i="1"/>
  <c r="AM229" i="1"/>
  <c r="AS229" i="1" s="1"/>
  <c r="AN233" i="1"/>
  <c r="AM235" i="1"/>
  <c r="AS235" i="1" s="1"/>
  <c r="AN236" i="1"/>
  <c r="AS236" i="1" s="1"/>
  <c r="AM242" i="1"/>
  <c r="AS242" i="1" s="1"/>
  <c r="AN245" i="1"/>
  <c r="AN248" i="1"/>
  <c r="AN249" i="1"/>
  <c r="AS249" i="1" s="1"/>
  <c r="AM251" i="1"/>
  <c r="AS251" i="1" s="1"/>
  <c r="AN252" i="1"/>
  <c r="AN253" i="1"/>
  <c r="AS253" i="1"/>
  <c r="AN255" i="1"/>
  <c r="AS255" i="1"/>
  <c r="AN258" i="1"/>
  <c r="AM259" i="1"/>
  <c r="AS259" i="1" s="1"/>
  <c r="AM264" i="1"/>
  <c r="AN265" i="1"/>
  <c r="AM266" i="1"/>
  <c r="AS266" i="1" s="1"/>
  <c r="AM267" i="1"/>
  <c r="AS267" i="1" s="1"/>
  <c r="AM272" i="1"/>
  <c r="AN277" i="1"/>
  <c r="AS277" i="1" s="1"/>
  <c r="AM202" i="1"/>
  <c r="AM203" i="1"/>
  <c r="AN207" i="1"/>
  <c r="AM225" i="1"/>
  <c r="AM238" i="1"/>
  <c r="AM241" i="1"/>
  <c r="AM262" i="1"/>
  <c r="AS262" i="1" s="1"/>
  <c r="AM263" i="1"/>
  <c r="AM268" i="1"/>
  <c r="AN269" i="1"/>
  <c r="AN270" i="1"/>
  <c r="AM604" i="1"/>
  <c r="AM656" i="1"/>
  <c r="AS656" i="1" s="1"/>
  <c r="AM672" i="1"/>
  <c r="AS672" i="1" s="1"/>
  <c r="AM674" i="1"/>
  <c r="AS674" i="1" s="1"/>
  <c r="AM680" i="1"/>
  <c r="AS680" i="1" s="1"/>
  <c r="AM682" i="1"/>
  <c r="AS682" i="1" s="1"/>
  <c r="AM688" i="1"/>
  <c r="AS688" i="1" s="1"/>
  <c r="AM726" i="1"/>
  <c r="AM728" i="1"/>
  <c r="AM736" i="1"/>
  <c r="AS721" i="1"/>
  <c r="AM722" i="1"/>
  <c r="AS722" i="1" s="1"/>
  <c r="AN724" i="1"/>
  <c r="AN726" i="1"/>
  <c r="AM727" i="1"/>
  <c r="AN728" i="1"/>
  <c r="AS728" i="1" s="1"/>
  <c r="AN729" i="1"/>
  <c r="AS729" i="1" s="1"/>
  <c r="AN730" i="1"/>
  <c r="AM733" i="1"/>
  <c r="AM735" i="1"/>
  <c r="AS735" i="1" s="1"/>
  <c r="AN739" i="1"/>
  <c r="AN741" i="1"/>
  <c r="AS741" i="1" s="1"/>
  <c r="AM743" i="1"/>
  <c r="AM745" i="1"/>
  <c r="AS745" i="1" s="1"/>
  <c r="AS731" i="1"/>
  <c r="AM720" i="1"/>
  <c r="AS720" i="1"/>
  <c r="AM696" i="1"/>
  <c r="AS696" i="1" s="1"/>
  <c r="AM708" i="1"/>
  <c r="AS708" i="1" s="1"/>
  <c r="AM716" i="1"/>
  <c r="AS716" i="1"/>
  <c r="AM704" i="1"/>
  <c r="AS704" i="1"/>
  <c r="AM710" i="1"/>
  <c r="AS710" i="1"/>
  <c r="AS711" i="1"/>
  <c r="AM718" i="1"/>
  <c r="AS718" i="1" s="1"/>
  <c r="AM662" i="1"/>
  <c r="AS662" i="1" s="1"/>
  <c r="AS645" i="1"/>
  <c r="AN644" i="1"/>
  <c r="AS644" i="1" s="1"/>
  <c r="AN641" i="1"/>
  <c r="AS641" i="1" s="1"/>
  <c r="AS646" i="1"/>
  <c r="AM632" i="1"/>
  <c r="AS632" i="1" s="1"/>
  <c r="AM634" i="1"/>
  <c r="AM626" i="1"/>
  <c r="AS626" i="1" s="1"/>
  <c r="AS614" i="1"/>
  <c r="AN599" i="1"/>
  <c r="AM598" i="1"/>
  <c r="AS598" i="1" s="1"/>
  <c r="AM600" i="1"/>
  <c r="AM578" i="1"/>
  <c r="AM580" i="1"/>
  <c r="AM574" i="1"/>
  <c r="AM562" i="1"/>
  <c r="AS562" i="1" s="1"/>
  <c r="AM552" i="1"/>
  <c r="AS552" i="1" s="1"/>
  <c r="AM524" i="1"/>
  <c r="AM530" i="1"/>
  <c r="AN513" i="1"/>
  <c r="AN515" i="1"/>
  <c r="AM518" i="1"/>
  <c r="AS518" i="1" s="1"/>
  <c r="AM498" i="1"/>
  <c r="AS498" i="1" s="1"/>
  <c r="AM500" i="1"/>
  <c r="AS500" i="1" s="1"/>
  <c r="AM502" i="1"/>
  <c r="AS502" i="1" s="1"/>
  <c r="AM504" i="1"/>
  <c r="AS504" i="1" s="1"/>
  <c r="AM506" i="1"/>
  <c r="AS506" i="1" s="1"/>
  <c r="AM508" i="1"/>
  <c r="AS508" i="1" s="1"/>
  <c r="AS489" i="1"/>
  <c r="AN490" i="1"/>
  <c r="AN496" i="1"/>
  <c r="AM493" i="1"/>
  <c r="AS493" i="1" s="1"/>
  <c r="AM487" i="1"/>
  <c r="AM482" i="1"/>
  <c r="AM466" i="1"/>
  <c r="AM468" i="1"/>
  <c r="AS468" i="1" s="1"/>
  <c r="AM470" i="1"/>
  <c r="AS470" i="1" s="1"/>
  <c r="AM472" i="1"/>
  <c r="AS472" i="1" s="1"/>
  <c r="AM474" i="1"/>
  <c r="AS474" i="1" s="1"/>
  <c r="AS443" i="1"/>
  <c r="AS453" i="1"/>
  <c r="AM444" i="1"/>
  <c r="AS444" i="1" s="1"/>
  <c r="AM446" i="1"/>
  <c r="AS446" i="1" s="1"/>
  <c r="AM448" i="1"/>
  <c r="AS448" i="1" s="1"/>
  <c r="AM450" i="1"/>
  <c r="AS450" i="1" s="1"/>
  <c r="AM452" i="1"/>
  <c r="AS452" i="1" s="1"/>
  <c r="AM436" i="1"/>
  <c r="AS399" i="1"/>
  <c r="AM400" i="1"/>
  <c r="AS400" i="1" s="1"/>
  <c r="AS395" i="1"/>
  <c r="AM394" i="1"/>
  <c r="AS394" i="1" s="1"/>
  <c r="AM396" i="1"/>
  <c r="AM398" i="1"/>
  <c r="AS398" i="1"/>
  <c r="AM391" i="1"/>
  <c r="AM393" i="1"/>
  <c r="AS393" i="1" s="1"/>
  <c r="AM389" i="1"/>
  <c r="AS389" i="1" s="1"/>
  <c r="AN388" i="1"/>
  <c r="AS381" i="1"/>
  <c r="AN380" i="1"/>
  <c r="AM372" i="1"/>
  <c r="AS372" i="1"/>
  <c r="AS354" i="1"/>
  <c r="AM362" i="1"/>
  <c r="AS362" i="1" s="1"/>
  <c r="AS350" i="1"/>
  <c r="AM344" i="1"/>
  <c r="AS344" i="1" s="1"/>
  <c r="AM332" i="1"/>
  <c r="AS332" i="1" s="1"/>
  <c r="AM340" i="1"/>
  <c r="AS319" i="1"/>
  <c r="AS324" i="1"/>
  <c r="AS328" i="1"/>
  <c r="AS327" i="1"/>
  <c r="AN326" i="1"/>
  <c r="AS322" i="1"/>
  <c r="AN321" i="1"/>
  <c r="AN320" i="1"/>
  <c r="AS320" i="1" s="1"/>
  <c r="AM294" i="1"/>
  <c r="AS294" i="1" s="1"/>
  <c r="AS278" i="1"/>
  <c r="AM274" i="1"/>
  <c r="AM250" i="1"/>
  <c r="AS250" i="1" s="1"/>
  <c r="AM252" i="1"/>
  <c r="AM254" i="1"/>
  <c r="AS254" i="1" s="1"/>
  <c r="AM260" i="1"/>
  <c r="AS260" i="1"/>
  <c r="AM223" i="1"/>
  <c r="AN224" i="1"/>
  <c r="AM227" i="1"/>
  <c r="AM233" i="1"/>
  <c r="AS233" i="1" s="1"/>
  <c r="AN221" i="1"/>
  <c r="AS221" i="1" s="1"/>
  <c r="AM222" i="1"/>
  <c r="AS222" i="1" s="1"/>
  <c r="AM226" i="1"/>
  <c r="AM230" i="1"/>
  <c r="AS230" i="1" s="1"/>
  <c r="AM232" i="1"/>
  <c r="AN234" i="1"/>
  <c r="S74" i="33"/>
  <c r="S72" i="33"/>
  <c r="AM218" i="1"/>
  <c r="AM196" i="1"/>
  <c r="AM204" i="1"/>
  <c r="S66" i="33"/>
  <c r="R27" i="35"/>
  <c r="AM184" i="1"/>
  <c r="AS184" i="1" s="1"/>
  <c r="AM188" i="1"/>
  <c r="AS188" i="1" s="1"/>
  <c r="AM192" i="1"/>
  <c r="AM174" i="1"/>
  <c r="AS174" i="1" s="1"/>
  <c r="AM166" i="1"/>
  <c r="AS166" i="1" s="1"/>
  <c r="AM168" i="1"/>
  <c r="AS168" i="1" s="1"/>
  <c r="AM170" i="1"/>
  <c r="AS173" i="1"/>
  <c r="AM151" i="1"/>
  <c r="AM144" i="1"/>
  <c r="AS144" i="1" s="1"/>
  <c r="AM146" i="1"/>
  <c r="AS146" i="1" s="1"/>
  <c r="AM150" i="1"/>
  <c r="AS150" i="1"/>
  <c r="AS153" i="1"/>
  <c r="AM147" i="1"/>
  <c r="AS145" i="1"/>
  <c r="AM138" i="1"/>
  <c r="AS138" i="1" s="1"/>
  <c r="AM124" i="1"/>
  <c r="AS124" i="1" s="1"/>
  <c r="AM122" i="1"/>
  <c r="AS122" i="1" s="1"/>
  <c r="AM110" i="1"/>
  <c r="AS110" i="1" s="1"/>
  <c r="AM112" i="1"/>
  <c r="AS112" i="1" s="1"/>
  <c r="AS108" i="1"/>
  <c r="AM69" i="1"/>
  <c r="AM68" i="1"/>
  <c r="AS68" i="1"/>
  <c r="AM61" i="1"/>
  <c r="AN61" i="1"/>
  <c r="AS61" i="1" s="1"/>
  <c r="AM59" i="1"/>
  <c r="AN55" i="1"/>
  <c r="AM14" i="1"/>
  <c r="AS14" i="1" s="1"/>
  <c r="X287" i="1"/>
  <c r="J89" i="29"/>
  <c r="J89" i="30"/>
  <c r="AS781" i="1"/>
  <c r="J34" i="29"/>
  <c r="J34" i="30" s="1"/>
  <c r="AS719" i="1"/>
  <c r="AS717" i="1"/>
  <c r="AS647" i="1"/>
  <c r="AS649" i="1"/>
  <c r="AS643" i="1"/>
  <c r="AH899" i="1"/>
  <c r="AE829" i="1"/>
  <c r="AE890" i="1" s="1"/>
  <c r="AE13" i="1" s="1"/>
  <c r="J44" i="4"/>
  <c r="J44" i="8" s="1"/>
  <c r="J79" i="4"/>
  <c r="AS167" i="1"/>
  <c r="J49" i="4"/>
  <c r="J49" i="8" s="1"/>
  <c r="J47" i="8" s="1"/>
  <c r="AF829" i="1"/>
  <c r="AF890" i="1" s="1"/>
  <c r="AS123" i="1"/>
  <c r="AS121" i="1"/>
  <c r="AS120" i="1"/>
  <c r="AN287" i="1"/>
  <c r="J15" i="4"/>
  <c r="J15" i="8" s="1"/>
  <c r="AS786" i="1"/>
  <c r="AS702" i="1"/>
  <c r="AS691" i="1"/>
  <c r="AS203" i="1"/>
  <c r="AS730" i="1"/>
  <c r="AS436" i="1"/>
  <c r="AS223" i="1"/>
  <c r="AS218" i="1"/>
  <c r="N22" i="7"/>
  <c r="K76" i="7"/>
  <c r="J37" i="4" s="1"/>
  <c r="J37" i="8" s="1"/>
  <c r="N51" i="7"/>
  <c r="K82" i="7"/>
  <c r="K39" i="7" s="1"/>
  <c r="N43" i="7"/>
  <c r="M14" i="7"/>
  <c r="E84" i="7"/>
  <c r="E44" i="7" s="1"/>
  <c r="AA347" i="31"/>
  <c r="AA358" i="31"/>
  <c r="AA364" i="31"/>
  <c r="AM800" i="1"/>
  <c r="AS800" i="1" s="1"/>
  <c r="AN705" i="1"/>
  <c r="AN727" i="1"/>
  <c r="AS727" i="1"/>
  <c r="AM748" i="1"/>
  <c r="AS665" i="1"/>
  <c r="AS612" i="1"/>
  <c r="AM426" i="1"/>
  <c r="AM416" i="1"/>
  <c r="AM422" i="1"/>
  <c r="AS422" i="1" s="1"/>
  <c r="AM478" i="1"/>
  <c r="AM558" i="1"/>
  <c r="AS558" i="1" s="1"/>
  <c r="AM544" i="1"/>
  <c r="AS397" i="1"/>
  <c r="AS358" i="1"/>
  <c r="AS292" i="1"/>
  <c r="AM248" i="1"/>
  <c r="AS248" i="1" s="1"/>
  <c r="AM198" i="1"/>
  <c r="AS198" i="1" s="1"/>
  <c r="AM206" i="1"/>
  <c r="AS206" i="1" s="1"/>
  <c r="AM210" i="1"/>
  <c r="AS210" i="1" s="1"/>
  <c r="AM216" i="1"/>
  <c r="AS216" i="1" s="1"/>
  <c r="AM280" i="1"/>
  <c r="AN149" i="1"/>
  <c r="AS149" i="1" s="1"/>
  <c r="AS66" i="1"/>
  <c r="AS820" i="1"/>
  <c r="AS799" i="1"/>
  <c r="AS801" i="1"/>
  <c r="D99" i="29"/>
  <c r="D99" i="30" s="1"/>
  <c r="AS803" i="1"/>
  <c r="AS793" i="1"/>
  <c r="D16" i="29"/>
  <c r="D16" i="30" s="1"/>
  <c r="AS605" i="1"/>
  <c r="AS625" i="1"/>
  <c r="AS561" i="1"/>
  <c r="AS379" i="1"/>
  <c r="AS329" i="1"/>
  <c r="R33" i="35"/>
  <c r="AL336" i="1"/>
  <c r="AR336" i="1" s="1"/>
  <c r="AN337" i="1"/>
  <c r="P892" i="25"/>
  <c r="P2" i="25"/>
  <c r="AM337" i="1"/>
  <c r="AN336" i="1"/>
  <c r="AM336" i="1"/>
  <c r="AR337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AS685" i="1"/>
  <c r="AS833" i="1"/>
  <c r="AR844" i="1"/>
  <c r="J14" i="29"/>
  <c r="J14" i="30" s="1"/>
  <c r="AR304" i="1"/>
  <c r="J55" i="4"/>
  <c r="J55" i="8" s="1"/>
  <c r="AS827" i="1"/>
  <c r="D94" i="29"/>
  <c r="D94" i="30" s="1"/>
  <c r="J79" i="29"/>
  <c r="J79" i="30" s="1"/>
  <c r="AS610" i="1"/>
  <c r="AR356" i="1"/>
  <c r="AA551" i="1"/>
  <c r="AA547" i="1"/>
  <c r="AA543" i="1"/>
  <c r="AA539" i="1"/>
  <c r="AA535" i="1"/>
  <c r="AA531" i="1"/>
  <c r="AA527" i="1"/>
  <c r="AA523" i="1"/>
  <c r="G74" i="29" s="1"/>
  <c r="G74" i="30" s="1"/>
  <c r="N562" i="1"/>
  <c r="AJ562" i="1" s="1"/>
  <c r="T908" i="20"/>
  <c r="Z611" i="1"/>
  <c r="G14" i="29"/>
  <c r="Z600" i="1"/>
  <c r="G108" i="29"/>
  <c r="AA589" i="1"/>
  <c r="AA585" i="1"/>
  <c r="AA581" i="1"/>
  <c r="Z563" i="1"/>
  <c r="Z559" i="1"/>
  <c r="Z557" i="1"/>
  <c r="Z553" i="1"/>
  <c r="S888" i="27"/>
  <c r="T899" i="27"/>
  <c r="T898" i="25"/>
  <c r="AA654" i="1"/>
  <c r="AA622" i="1"/>
  <c r="G18" i="29" s="1"/>
  <c r="AA620" i="1"/>
  <c r="AA618" i="1"/>
  <c r="AA616" i="1"/>
  <c r="AA614" i="1"/>
  <c r="G24" i="29" s="1"/>
  <c r="Z564" i="1"/>
  <c r="Z558" i="1"/>
  <c r="Z552" i="1"/>
  <c r="Z396" i="1"/>
  <c r="Z390" i="1"/>
  <c r="Z388" i="1"/>
  <c r="Z377" i="1"/>
  <c r="AA366" i="1"/>
  <c r="Z350" i="1"/>
  <c r="Z321" i="1"/>
  <c r="Z300" i="1"/>
  <c r="AA280" i="1"/>
  <c r="AA278" i="1"/>
  <c r="AA264" i="1"/>
  <c r="AP264" i="1" s="1"/>
  <c r="Z253" i="1"/>
  <c r="Z245" i="1"/>
  <c r="AA211" i="1"/>
  <c r="AA207" i="1"/>
  <c r="Z185" i="1"/>
  <c r="Z170" i="1"/>
  <c r="Z162" i="1"/>
  <c r="Z147" i="1"/>
  <c r="AA139" i="1"/>
  <c r="Z131" i="1"/>
  <c r="Z123" i="1"/>
  <c r="Z111" i="1"/>
  <c r="Z72" i="1"/>
  <c r="AA65" i="1"/>
  <c r="T898" i="26"/>
  <c r="AS148" i="1"/>
  <c r="G60" i="4"/>
  <c r="AA640" i="1"/>
  <c r="AP640" i="1" s="1"/>
  <c r="AT640" i="1" s="1"/>
  <c r="AN17" i="1"/>
  <c r="AM23" i="1"/>
  <c r="AS23" i="1" s="1"/>
  <c r="AM73" i="1"/>
  <c r="AM99" i="1"/>
  <c r="AS99" i="1"/>
  <c r="AR283" i="1"/>
  <c r="AM290" i="1"/>
  <c r="AS290" i="1" s="1"/>
  <c r="Z667" i="1"/>
  <c r="AK213" i="1"/>
  <c r="AR213" i="1" s="1"/>
  <c r="AM288" i="1"/>
  <c r="AA667" i="1"/>
  <c r="AK211" i="1"/>
  <c r="AK215" i="1"/>
  <c r="Z640" i="1"/>
  <c r="AO640" i="1" s="1"/>
  <c r="AM91" i="1"/>
  <c r="AS91" i="1" s="1"/>
  <c r="AR219" i="1"/>
  <c r="AM286" i="1"/>
  <c r="AS286" i="1" s="1"/>
  <c r="AS865" i="1"/>
  <c r="AS877" i="1"/>
  <c r="AM408" i="1"/>
  <c r="AM766" i="1"/>
  <c r="AS766" i="1"/>
  <c r="AM314" i="1"/>
  <c r="AS314" i="1"/>
  <c r="AM316" i="1"/>
  <c r="AS316" i="1"/>
  <c r="AM320" i="1"/>
  <c r="AM348" i="1"/>
  <c r="AS348" i="1"/>
  <c r="AM380" i="1"/>
  <c r="AS380" i="1"/>
  <c r="AM382" i="1"/>
  <c r="AS382" i="1"/>
  <c r="AM384" i="1"/>
  <c r="AS384" i="1"/>
  <c r="AM430" i="1"/>
  <c r="AM458" i="1"/>
  <c r="AS458" i="1" s="1"/>
  <c r="AM462" i="1"/>
  <c r="AS462" i="1" s="1"/>
  <c r="AM526" i="1"/>
  <c r="AS526" i="1" s="1"/>
  <c r="AM554" i="1"/>
  <c r="AS554" i="1" s="1"/>
  <c r="AM566" i="1"/>
  <c r="AS566" i="1" s="1"/>
  <c r="AM576" i="1"/>
  <c r="AM584" i="1"/>
  <c r="AS584" i="1" s="1"/>
  <c r="AM588" i="1"/>
  <c r="AS588" i="1"/>
  <c r="AM592" i="1"/>
  <c r="AS592" i="1"/>
  <c r="AM596" i="1"/>
  <c r="AS596" i="1"/>
  <c r="AM608" i="1"/>
  <c r="AS608" i="1"/>
  <c r="AS845" i="1"/>
  <c r="AM406" i="1"/>
  <c r="AS406" i="1" s="1"/>
  <c r="AM790" i="1"/>
  <c r="AS790" i="1"/>
  <c r="AS839" i="1"/>
  <c r="AS867" i="1"/>
  <c r="AS885" i="1"/>
  <c r="E65" i="4"/>
  <c r="E66" i="4" s="1"/>
  <c r="N56" i="29"/>
  <c r="A191" i="31"/>
  <c r="N191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49" i="4"/>
  <c r="P49" i="8" s="1"/>
  <c r="P35" i="33"/>
  <c r="P53" i="33"/>
  <c r="P50" i="4" s="1"/>
  <c r="P50" i="8" s="1"/>
  <c r="O6" i="33"/>
  <c r="O61" i="33"/>
  <c r="O59" i="33"/>
  <c r="AS64" i="1"/>
  <c r="AA396" i="31"/>
  <c r="P6" i="33"/>
  <c r="D164" i="35"/>
  <c r="H195" i="35"/>
  <c r="AS80" i="1"/>
  <c r="AS886" i="1"/>
  <c r="AS261" i="1"/>
  <c r="AS169" i="1"/>
  <c r="AS141" i="1"/>
  <c r="AS125" i="1"/>
  <c r="AS129" i="1"/>
  <c r="T907" i="1"/>
  <c r="T901" i="1"/>
  <c r="D70" i="4"/>
  <c r="D70" i="8" s="1"/>
  <c r="P890" i="27"/>
  <c r="P13" i="27"/>
  <c r="J92" i="4"/>
  <c r="AS875" i="1"/>
  <c r="AS842" i="1"/>
  <c r="J75" i="29"/>
  <c r="J75" i="30" s="1"/>
  <c r="AH911" i="1"/>
  <c r="AS82" i="1"/>
  <c r="AM761" i="1"/>
  <c r="AM570" i="1"/>
  <c r="AS570" i="1"/>
  <c r="AN116" i="1"/>
  <c r="AS116" i="1"/>
  <c r="AS407" i="1"/>
  <c r="AD892" i="1"/>
  <c r="AD2" i="1" s="1"/>
  <c r="N17" i="4"/>
  <c r="W894" i="1"/>
  <c r="W4" i="1"/>
  <c r="AR329" i="1"/>
  <c r="AR382" i="1"/>
  <c r="AR328" i="1"/>
  <c r="AR279" i="1"/>
  <c r="AR202" i="1"/>
  <c r="AR84" i="1"/>
  <c r="N16" i="4"/>
  <c r="AR15" i="1"/>
  <c r="AS317" i="1"/>
  <c r="AS105" i="1"/>
  <c r="T902" i="1"/>
  <c r="AS872" i="1"/>
  <c r="D92" i="4"/>
  <c r="AS835" i="1"/>
  <c r="E76" i="7"/>
  <c r="E11" i="7" s="1"/>
  <c r="D86" i="4"/>
  <c r="D86" i="8" s="1"/>
  <c r="AS226" i="1"/>
  <c r="T908" i="1"/>
  <c r="J94" i="29"/>
  <c r="J94" i="30" s="1"/>
  <c r="K10" i="4"/>
  <c r="K61" i="4" s="1"/>
  <c r="J52" i="29"/>
  <c r="J52" i="30" s="1"/>
  <c r="O35" i="36"/>
  <c r="O25" i="36"/>
  <c r="N25" i="36" s="1"/>
  <c r="AR216" i="1"/>
  <c r="E78" i="7"/>
  <c r="J106" i="29"/>
  <c r="J106" i="30" s="1"/>
  <c r="J65" i="29"/>
  <c r="J65" i="30" s="1"/>
  <c r="D74" i="30"/>
  <c r="D22" i="4"/>
  <c r="D22" i="8"/>
  <c r="J13" i="29"/>
  <c r="J13" i="30"/>
  <c r="AH898" i="1"/>
  <c r="J25" i="4"/>
  <c r="J32" i="29"/>
  <c r="J32" i="30"/>
  <c r="D75" i="29"/>
  <c r="D75" i="30"/>
  <c r="J74" i="30"/>
  <c r="J51" i="29"/>
  <c r="AS310" i="1"/>
  <c r="E66" i="7"/>
  <c r="E67" i="7" s="1"/>
  <c r="E69" i="7" s="1"/>
  <c r="R80" i="33"/>
  <c r="R70" i="33"/>
  <c r="G55" i="29"/>
  <c r="G55" i="30"/>
  <c r="S77" i="33"/>
  <c r="P890" i="25"/>
  <c r="AS94" i="1"/>
  <c r="J64" i="4"/>
  <c r="J64" i="8" s="1"/>
  <c r="P890" i="20"/>
  <c r="P13" i="20"/>
  <c r="O890" i="20"/>
  <c r="AA42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/>
  <c r="AR827" i="1"/>
  <c r="AR530" i="1"/>
  <c r="AS834" i="1"/>
  <c r="G84" i="29"/>
  <c r="G84" i="30" s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AR71" i="1"/>
  <c r="H18" i="4"/>
  <c r="G18" i="4"/>
  <c r="M18" i="4" s="1"/>
  <c r="H49" i="4"/>
  <c r="AR333" i="1"/>
  <c r="AR567" i="1"/>
  <c r="AT570" i="1"/>
  <c r="AR709" i="1"/>
  <c r="AR711" i="1"/>
  <c r="AR717" i="1"/>
  <c r="AR791" i="1"/>
  <c r="AR797" i="1"/>
  <c r="AR850" i="1"/>
  <c r="AR882" i="1"/>
  <c r="G57" i="29"/>
  <c r="G57" i="30"/>
  <c r="G35" i="29"/>
  <c r="G35" i="30"/>
  <c r="G32" i="29"/>
  <c r="G32" i="30"/>
  <c r="G107" i="29"/>
  <c r="G107" i="30"/>
  <c r="G48" i="29"/>
  <c r="G48" i="30"/>
  <c r="G13" i="29"/>
  <c r="G13" i="30"/>
  <c r="G34" i="29"/>
  <c r="G34" i="30"/>
  <c r="G37" i="29"/>
  <c r="G37" i="30"/>
  <c r="G16" i="29"/>
  <c r="G16" i="30"/>
  <c r="G50" i="29"/>
  <c r="G72" i="29"/>
  <c r="G72" i="30" s="1"/>
  <c r="G46" i="29"/>
  <c r="G46" i="30" s="1"/>
  <c r="S61" i="35"/>
  <c r="G26" i="29"/>
  <c r="G25" i="29"/>
  <c r="G25" i="30" s="1"/>
  <c r="G17" i="29"/>
  <c r="G17" i="30" s="1"/>
  <c r="AT90" i="1"/>
  <c r="R72" i="33"/>
  <c r="S81" i="33"/>
  <c r="R76" i="33"/>
  <c r="AS837" i="1"/>
  <c r="AS840" i="1"/>
  <c r="R894" i="27"/>
  <c r="R4" i="27" s="1"/>
  <c r="AS571" i="1"/>
  <c r="AS866" i="1"/>
  <c r="AS826" i="1"/>
  <c r="AS760" i="1"/>
  <c r="AR271" i="1"/>
  <c r="AN777" i="1"/>
  <c r="AS777" i="1" s="1"/>
  <c r="AN787" i="1"/>
  <c r="AN821" i="1"/>
  <c r="AN825" i="1"/>
  <c r="AK183" i="1"/>
  <c r="AR183" i="1"/>
  <c r="AR185" i="1"/>
  <c r="AM212" i="1"/>
  <c r="AM256" i="1"/>
  <c r="AS256" i="1"/>
  <c r="G66" i="7"/>
  <c r="M66" i="7"/>
  <c r="M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N118" i="1"/>
  <c r="AN63" i="1"/>
  <c r="AS65" i="1"/>
  <c r="T908" i="27"/>
  <c r="E86" i="7"/>
  <c r="AC890" i="1"/>
  <c r="AC13" i="1"/>
  <c r="G106" i="29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S510" i="1"/>
  <c r="AR576" i="1"/>
  <c r="N72" i="29"/>
  <c r="N72" i="30"/>
  <c r="N80" i="30"/>
  <c r="N94" i="30"/>
  <c r="N104" i="30"/>
  <c r="N83" i="30"/>
  <c r="H22" i="4"/>
  <c r="AS580" i="1"/>
  <c r="AS604" i="1"/>
  <c r="AS368" i="1"/>
  <c r="AS387" i="1"/>
  <c r="AS668" i="1"/>
  <c r="AS712" i="1"/>
  <c r="AS882" i="1"/>
  <c r="AS870" i="1"/>
  <c r="AS555" i="1"/>
  <c r="W911" i="1"/>
  <c r="AR66" i="1"/>
  <c r="AR153" i="1"/>
  <c r="AR170" i="1"/>
  <c r="AK177" i="1"/>
  <c r="AR244" i="1"/>
  <c r="AR266" i="1"/>
  <c r="AR289" i="1"/>
  <c r="H48" i="4"/>
  <c r="N48" i="4" s="1"/>
  <c r="AR416" i="1"/>
  <c r="AR520" i="1"/>
  <c r="AR532" i="1"/>
  <c r="AR588" i="1"/>
  <c r="AR633" i="1"/>
  <c r="AS425" i="1"/>
  <c r="AS421" i="1"/>
  <c r="AS355" i="1"/>
  <c r="AS330" i="1"/>
  <c r="AS325" i="1"/>
  <c r="AS315" i="1"/>
  <c r="AS311" i="1"/>
  <c r="AS303" i="1"/>
  <c r="AS302" i="1"/>
  <c r="AS180" i="1"/>
  <c r="AS175" i="1"/>
  <c r="AS165" i="1"/>
  <c r="AS139" i="1"/>
  <c r="AS133" i="1"/>
  <c r="AS127" i="1"/>
  <c r="AS106" i="1"/>
  <c r="AS104" i="1"/>
  <c r="AS103" i="1"/>
  <c r="AS97" i="1"/>
  <c r="AS93" i="1"/>
  <c r="AS84" i="1"/>
  <c r="AS76" i="1"/>
  <c r="AS22" i="1"/>
  <c r="G92" i="4"/>
  <c r="G92" i="8" s="1"/>
  <c r="G104" i="29"/>
  <c r="M104" i="29" s="1"/>
  <c r="AR451" i="1"/>
  <c r="AR705" i="1"/>
  <c r="AS151" i="1"/>
  <c r="J33" i="8"/>
  <c r="AS426" i="1"/>
  <c r="H104" i="4"/>
  <c r="H55" i="8"/>
  <c r="N92" i="4"/>
  <c r="N93" i="4" s="1"/>
  <c r="H92" i="8"/>
  <c r="AR64" i="1"/>
  <c r="N80" i="4"/>
  <c r="D93" i="4"/>
  <c r="E92" i="8"/>
  <c r="G65" i="29"/>
  <c r="G65" i="30"/>
  <c r="G60" i="29"/>
  <c r="G83" i="29"/>
  <c r="G83" i="30" s="1"/>
  <c r="G85" i="30" s="1"/>
  <c r="G56" i="29"/>
  <c r="N46" i="29"/>
  <c r="E46" i="30"/>
  <c r="E58" i="29"/>
  <c r="E56" i="30"/>
  <c r="N68" i="29"/>
  <c r="E68" i="30"/>
  <c r="H70" i="29"/>
  <c r="H68" i="30"/>
  <c r="AM20" i="1"/>
  <c r="AM26" i="1"/>
  <c r="AM56" i="1"/>
  <c r="AM62" i="1"/>
  <c r="AN72" i="1"/>
  <c r="AS72" i="1" s="1"/>
  <c r="AN81" i="1"/>
  <c r="AM107" i="1"/>
  <c r="AM111" i="1"/>
  <c r="AS111" i="1" s="1"/>
  <c r="AM152" i="1"/>
  <c r="AS152" i="1" s="1"/>
  <c r="AL160" i="1"/>
  <c r="AN161" i="1"/>
  <c r="AS161" i="1" s="1"/>
  <c r="O66" i="35"/>
  <c r="AL177" i="1"/>
  <c r="AL178" i="1"/>
  <c r="S18" i="36"/>
  <c r="R18" i="36" s="1"/>
  <c r="AN178" i="1"/>
  <c r="AS178" i="1"/>
  <c r="AM181" i="1"/>
  <c r="AN183" i="1"/>
  <c r="AM185" i="1"/>
  <c r="AN186" i="1"/>
  <c r="AL191" i="1"/>
  <c r="H79" i="4"/>
  <c r="N79" i="4" s="1"/>
  <c r="AN191" i="1"/>
  <c r="AS191" i="1"/>
  <c r="AL192" i="1"/>
  <c r="AR192" i="1" s="1"/>
  <c r="AN192" i="1"/>
  <c r="AS192" i="1"/>
  <c r="AN193" i="1"/>
  <c r="AS193" i="1" s="1"/>
  <c r="AL194" i="1"/>
  <c r="AN194" i="1"/>
  <c r="AS194" i="1" s="1"/>
  <c r="AM201" i="1"/>
  <c r="AS201" i="1" s="1"/>
  <c r="AK203" i="1"/>
  <c r="AM207" i="1"/>
  <c r="AK208" i="1"/>
  <c r="AR208" i="1" s="1"/>
  <c r="AK212" i="1"/>
  <c r="AR212" i="1" s="1"/>
  <c r="AN212" i="1"/>
  <c r="AL213" i="1"/>
  <c r="P71" i="33"/>
  <c r="AL214" i="1"/>
  <c r="AR214" i="1" s="1"/>
  <c r="P72" i="33"/>
  <c r="AL215" i="1"/>
  <c r="AN232" i="1"/>
  <c r="AN239" i="1"/>
  <c r="AS239" i="1" s="1"/>
  <c r="AM240" i="1"/>
  <c r="AS240" i="1"/>
  <c r="AN289" i="1"/>
  <c r="AS289" i="1" s="1"/>
  <c r="AM299" i="1"/>
  <c r="AS299" i="1"/>
  <c r="AM307" i="1"/>
  <c r="AS307" i="1" s="1"/>
  <c r="AN308" i="1"/>
  <c r="AN318" i="1"/>
  <c r="AS318" i="1" s="1"/>
  <c r="AM321" i="1"/>
  <c r="AM333" i="1"/>
  <c r="AS333" i="1"/>
  <c r="AN334" i="1"/>
  <c r="AM335" i="1"/>
  <c r="AS335" i="1" s="1"/>
  <c r="AN338" i="1"/>
  <c r="H32" i="8"/>
  <c r="N32" i="8"/>
  <c r="N32" i="4"/>
  <c r="AN340" i="1"/>
  <c r="AS340" i="1" s="1"/>
  <c r="AM345" i="1"/>
  <c r="AS345" i="1" s="1"/>
  <c r="AM371" i="1"/>
  <c r="AS371" i="1" s="1"/>
  <c r="AM373" i="1"/>
  <c r="AS373" i="1" s="1"/>
  <c r="AN374" i="1"/>
  <c r="AN375" i="1"/>
  <c r="AN377" i="1"/>
  <c r="AS377" i="1"/>
  <c r="AN390" i="1"/>
  <c r="AN391" i="1"/>
  <c r="AS391" i="1" s="1"/>
  <c r="AM404" i="1"/>
  <c r="AN405" i="1"/>
  <c r="AN406" i="1"/>
  <c r="AN408" i="1"/>
  <c r="AN409" i="1"/>
  <c r="AN410" i="1"/>
  <c r="AM415" i="1"/>
  <c r="AN416" i="1"/>
  <c r="AS416" i="1"/>
  <c r="AM419" i="1"/>
  <c r="AM432" i="1"/>
  <c r="AS432" i="1" s="1"/>
  <c r="AM433" i="1"/>
  <c r="AS433" i="1" s="1"/>
  <c r="AM463" i="1"/>
  <c r="AN466" i="1"/>
  <c r="AS466" i="1" s="1"/>
  <c r="AM475" i="1"/>
  <c r="AS475" i="1" s="1"/>
  <c r="AN478" i="1"/>
  <c r="AM495" i="1"/>
  <c r="AN499" i="1"/>
  <c r="AS499" i="1" s="1"/>
  <c r="AM507" i="1"/>
  <c r="AS507" i="1"/>
  <c r="AN512" i="1"/>
  <c r="AN519" i="1"/>
  <c r="AN520" i="1"/>
  <c r="AM527" i="1"/>
  <c r="AN530" i="1"/>
  <c r="AN531" i="1"/>
  <c r="AS531" i="1" s="1"/>
  <c r="AN532" i="1"/>
  <c r="AN543" i="1"/>
  <c r="AS543" i="1" s="1"/>
  <c r="AN544" i="1"/>
  <c r="AN545" i="1"/>
  <c r="AS545" i="1" s="1"/>
  <c r="AN546" i="1"/>
  <c r="AN557" i="1"/>
  <c r="AS557" i="1" s="1"/>
  <c r="AM565" i="1"/>
  <c r="AS565" i="1" s="1"/>
  <c r="AM575" i="1"/>
  <c r="AM585" i="1"/>
  <c r="AS585" i="1" s="1"/>
  <c r="AN587" i="1"/>
  <c r="AS587" i="1" s="1"/>
  <c r="AM591" i="1"/>
  <c r="AS591" i="1" s="1"/>
  <c r="AM617" i="1"/>
  <c r="AS617" i="1"/>
  <c r="AN619" i="1"/>
  <c r="AS619" i="1"/>
  <c r="AM633" i="1"/>
  <c r="AS633" i="1"/>
  <c r="AN637" i="1"/>
  <c r="AS269" i="1"/>
  <c r="AS701" i="1"/>
  <c r="AS449" i="1"/>
  <c r="AS305" i="1"/>
  <c r="AS539" i="1"/>
  <c r="AS313" i="1"/>
  <c r="AS514" i="1"/>
  <c r="AS860" i="1"/>
  <c r="AS871" i="1"/>
  <c r="AS620" i="1"/>
  <c r="AS629" i="1"/>
  <c r="AR327" i="1"/>
  <c r="AT567" i="1"/>
  <c r="AS537" i="1"/>
  <c r="AS533" i="1"/>
  <c r="K56" i="4"/>
  <c r="K55" i="8"/>
  <c r="K56" i="8" s="1"/>
  <c r="AS609" i="1"/>
  <c r="AR278" i="1"/>
  <c r="AR344" i="1"/>
  <c r="AR56" i="1"/>
  <c r="AS775" i="1"/>
  <c r="AS346" i="1"/>
  <c r="AR340" i="1"/>
  <c r="AR218" i="1"/>
  <c r="AS137" i="1"/>
  <c r="W829" i="1"/>
  <c r="W914" i="1"/>
  <c r="W915" i="1" s="1"/>
  <c r="G84" i="7"/>
  <c r="G44" i="7" s="1"/>
  <c r="G78" i="7"/>
  <c r="E26" i="4"/>
  <c r="E28" i="4"/>
  <c r="E25" i="8"/>
  <c r="N16" i="8"/>
  <c r="O34" i="36"/>
  <c r="H25" i="4"/>
  <c r="N25" i="4" s="1"/>
  <c r="G67" i="7"/>
  <c r="G90" i="7" s="1"/>
  <c r="AM392" i="1"/>
  <c r="AR399" i="1"/>
  <c r="E25" i="30"/>
  <c r="N55" i="30"/>
  <c r="N60" i="30"/>
  <c r="N65" i="30"/>
  <c r="E81" i="29"/>
  <c r="E79" i="30"/>
  <c r="N84" i="30"/>
  <c r="N93" i="30"/>
  <c r="N105" i="30"/>
  <c r="H58" i="29"/>
  <c r="H56" i="30"/>
  <c r="N35" i="30"/>
  <c r="H15" i="4"/>
  <c r="H15" i="8" s="1"/>
  <c r="N15" i="8" s="1"/>
  <c r="AR147" i="1"/>
  <c r="AR229" i="1"/>
  <c r="AR391" i="1"/>
  <c r="AR407" i="1"/>
  <c r="AR409" i="1"/>
  <c r="AM438" i="1"/>
  <c r="AS438" i="1" s="1"/>
  <c r="AM480" i="1"/>
  <c r="AS480" i="1" s="1"/>
  <c r="AM486" i="1"/>
  <c r="AS486" i="1" s="1"/>
  <c r="AM622" i="1"/>
  <c r="AS622" i="1" s="1"/>
  <c r="AM640" i="1"/>
  <c r="AR719" i="1"/>
  <c r="AR721" i="1"/>
  <c r="AR725" i="1"/>
  <c r="AR735" i="1"/>
  <c r="AR743" i="1"/>
  <c r="AR745" i="1"/>
  <c r="AM762" i="1"/>
  <c r="AS762" i="1" s="1"/>
  <c r="AM768" i="1"/>
  <c r="AR775" i="1"/>
  <c r="AM780" i="1"/>
  <c r="AS780" i="1" s="1"/>
  <c r="AM784" i="1"/>
  <c r="AS784" i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D78" i="7"/>
  <c r="D15" i="7"/>
  <c r="M22" i="7"/>
  <c r="N25" i="32"/>
  <c r="AM200" i="1"/>
  <c r="AS574" i="1"/>
  <c r="AS599" i="1"/>
  <c r="AS573" i="1"/>
  <c r="AS593" i="1"/>
  <c r="AS589" i="1"/>
  <c r="AT566" i="1"/>
  <c r="AS563" i="1"/>
  <c r="AS556" i="1"/>
  <c r="AS541" i="1"/>
  <c r="AS536" i="1"/>
  <c r="AS525" i="1"/>
  <c r="AS517" i="1"/>
  <c r="AS494" i="1"/>
  <c r="AS473" i="1"/>
  <c r="AS465" i="1"/>
  <c r="AS447" i="1"/>
  <c r="AS437" i="1"/>
  <c r="AS423" i="1"/>
  <c r="AS431" i="1"/>
  <c r="AS457" i="1"/>
  <c r="AS459" i="1"/>
  <c r="AS461" i="1"/>
  <c r="AS440" i="1"/>
  <c r="AS471" i="1"/>
  <c r="AS481" i="1"/>
  <c r="AS483" i="1"/>
  <c r="AS485" i="1"/>
  <c r="AS503" i="1"/>
  <c r="AS553" i="1"/>
  <c r="AS441" i="1"/>
  <c r="AS509" i="1"/>
  <c r="AS342" i="1"/>
  <c r="AS247" i="1"/>
  <c r="AM186" i="1"/>
  <c r="AS186" i="1" s="1"/>
  <c r="AM572" i="1"/>
  <c r="AS572" i="1" s="1"/>
  <c r="AT572" i="1"/>
  <c r="AS600" i="1"/>
  <c r="AS579" i="1"/>
  <c r="AS597" i="1"/>
  <c r="AS583" i="1"/>
  <c r="AT571" i="1"/>
  <c r="AS347" i="1"/>
  <c r="AM298" i="1"/>
  <c r="AM304" i="1"/>
  <c r="AS304" i="1" s="1"/>
  <c r="AS283" i="1"/>
  <c r="AS281" i="1"/>
  <c r="AS243" i="1"/>
  <c r="AT243" i="1"/>
  <c r="AS228" i="1"/>
  <c r="AN284" i="1"/>
  <c r="AS284" i="1" s="1"/>
  <c r="AN280" i="1"/>
  <c r="AN275" i="1"/>
  <c r="AS275" i="1"/>
  <c r="AN274" i="1"/>
  <c r="AS274" i="1" s="1"/>
  <c r="AN273" i="1"/>
  <c r="AS273" i="1" s="1"/>
  <c r="AN272" i="1"/>
  <c r="AS272" i="1"/>
  <c r="AN271" i="1"/>
  <c r="AN268" i="1"/>
  <c r="AN263" i="1"/>
  <c r="AS263" i="1"/>
  <c r="AM258" i="1"/>
  <c r="AS258" i="1" s="1"/>
  <c r="AN257" i="1"/>
  <c r="AN246" i="1"/>
  <c r="AM245" i="1"/>
  <c r="AN241" i="1"/>
  <c r="AS241" i="1" s="1"/>
  <c r="AN238" i="1"/>
  <c r="AM237" i="1"/>
  <c r="AM231" i="1"/>
  <c r="AS231" i="1" s="1"/>
  <c r="AN227" i="1"/>
  <c r="AN225" i="1"/>
  <c r="AS225" i="1" s="1"/>
  <c r="AN215" i="1"/>
  <c r="AS215" i="1" s="1"/>
  <c r="AN211" i="1"/>
  <c r="AS211" i="1" s="1"/>
  <c r="AN208" i="1"/>
  <c r="AN205" i="1"/>
  <c r="AS205" i="1" s="1"/>
  <c r="AN204" i="1"/>
  <c r="AS204" i="1" s="1"/>
  <c r="AN200" i="1"/>
  <c r="AM199" i="1"/>
  <c r="AN196" i="1"/>
  <c r="AS196" i="1" s="1"/>
  <c r="AM189" i="1"/>
  <c r="AS189" i="1" s="1"/>
  <c r="AN187" i="1"/>
  <c r="AN185" i="1"/>
  <c r="AS185" i="1" s="1"/>
  <c r="AM183" i="1"/>
  <c r="AS501" i="1"/>
  <c r="AS469" i="1"/>
  <c r="AS809" i="1"/>
  <c r="AS497" i="1"/>
  <c r="AS655" i="1"/>
  <c r="AS815" i="1"/>
  <c r="AS595" i="1"/>
  <c r="AS850" i="1"/>
  <c r="AS569" i="1"/>
  <c r="AS100" i="1"/>
  <c r="AN19" i="1"/>
  <c r="AM71" i="1"/>
  <c r="AS71" i="1" s="1"/>
  <c r="AM87" i="1"/>
  <c r="AS87" i="1" s="1"/>
  <c r="AM101" i="1"/>
  <c r="AS101" i="1" s="1"/>
  <c r="AM220" i="1"/>
  <c r="AS220" i="1"/>
  <c r="AM296" i="1"/>
  <c r="AS296" i="1" s="1"/>
  <c r="AM300" i="1"/>
  <c r="AM334" i="1"/>
  <c r="AS334" i="1" s="1"/>
  <c r="AM370" i="1"/>
  <c r="AM464" i="1"/>
  <c r="AS464" i="1" s="1"/>
  <c r="AM496" i="1"/>
  <c r="AS496" i="1"/>
  <c r="AM582" i="1"/>
  <c r="AS582" i="1" s="1"/>
  <c r="AM24" i="1"/>
  <c r="AS24" i="1" s="1"/>
  <c r="AM54" i="1"/>
  <c r="AS54" i="1"/>
  <c r="AN57" i="1"/>
  <c r="AS57" i="1" s="1"/>
  <c r="AM58" i="1"/>
  <c r="AS58" i="1"/>
  <c r="AN69" i="1"/>
  <c r="AT69" i="1"/>
  <c r="AN71" i="1"/>
  <c r="AN73" i="1"/>
  <c r="AN74" i="1"/>
  <c r="AS74" i="1" s="1"/>
  <c r="AM77" i="1"/>
  <c r="AN83" i="1"/>
  <c r="AM85" i="1"/>
  <c r="AM95" i="1"/>
  <c r="AS95" i="1" s="1"/>
  <c r="AM130" i="1"/>
  <c r="AM270" i="1"/>
  <c r="AS270" i="1"/>
  <c r="AM306" i="1"/>
  <c r="AM386" i="1"/>
  <c r="AS386" i="1" s="1"/>
  <c r="AM390" i="1"/>
  <c r="AS390" i="1" s="1"/>
  <c r="AM420" i="1"/>
  <c r="AM428" i="1"/>
  <c r="AM538" i="1"/>
  <c r="AM540" i="1"/>
  <c r="AM732" i="1"/>
  <c r="AN733" i="1"/>
  <c r="AS733" i="1" s="1"/>
  <c r="AS611" i="1"/>
  <c r="AS868" i="1"/>
  <c r="AS309" i="1"/>
  <c r="AS279" i="1"/>
  <c r="AS98" i="1"/>
  <c r="AN20" i="1"/>
  <c r="AT20" i="1"/>
  <c r="AN21" i="1"/>
  <c r="AN25" i="1"/>
  <c r="AN62" i="1"/>
  <c r="AS62" i="1" s="1"/>
  <c r="AM86" i="1"/>
  <c r="AN88" i="1"/>
  <c r="AM126" i="1"/>
  <c r="AS126" i="1"/>
  <c r="AM128" i="1"/>
  <c r="AM136" i="1"/>
  <c r="AM176" i="1"/>
  <c r="AM246" i="1"/>
  <c r="AM312" i="1"/>
  <c r="AS312" i="1" s="1"/>
  <c r="AM326" i="1"/>
  <c r="AS326" i="1" s="1"/>
  <c r="AM338" i="1"/>
  <c r="AS338" i="1" s="1"/>
  <c r="AM352" i="1"/>
  <c r="AS352" i="1" s="1"/>
  <c r="AM456" i="1"/>
  <c r="AM460" i="1"/>
  <c r="AS460" i="1" s="1"/>
  <c r="AM484" i="1"/>
  <c r="AS484" i="1" s="1"/>
  <c r="AM520" i="1"/>
  <c r="AS520" i="1" s="1"/>
  <c r="AM532" i="1"/>
  <c r="AM548" i="1"/>
  <c r="AM550" i="1"/>
  <c r="AM564" i="1"/>
  <c r="AS564" i="1" s="1"/>
  <c r="AM594" i="1"/>
  <c r="AN699" i="1"/>
  <c r="AN709" i="1"/>
  <c r="AS709" i="1"/>
  <c r="AM754" i="1"/>
  <c r="AN763" i="1"/>
  <c r="AM776" i="1"/>
  <c r="AN789" i="1"/>
  <c r="AS789" i="1" s="1"/>
  <c r="AN805" i="1"/>
  <c r="AM824" i="1"/>
  <c r="AS824" i="1" s="1"/>
  <c r="AM828" i="1"/>
  <c r="AT93" i="1"/>
  <c r="AS90" i="1"/>
  <c r="AM388" i="1"/>
  <c r="AS388" i="1" s="1"/>
  <c r="AM412" i="1"/>
  <c r="AM424" i="1"/>
  <c r="AS424" i="1" s="1"/>
  <c r="AM476" i="1"/>
  <c r="AM534" i="1"/>
  <c r="AS534" i="1" s="1"/>
  <c r="AM542" i="1"/>
  <c r="AM560" i="1"/>
  <c r="AS560" i="1" s="1"/>
  <c r="AM586" i="1"/>
  <c r="AM734" i="1"/>
  <c r="AS734" i="1" s="1"/>
  <c r="AM744" i="1"/>
  <c r="AM746" i="1"/>
  <c r="AM770" i="1"/>
  <c r="AS770" i="1" s="1"/>
  <c r="AM808" i="1"/>
  <c r="AS808" i="1"/>
  <c r="AS140" i="1"/>
  <c r="AS529" i="1"/>
  <c r="AS884" i="1"/>
  <c r="AS846" i="1"/>
  <c r="AS578" i="1"/>
  <c r="AS357" i="1"/>
  <c r="AS195" i="1"/>
  <c r="AS182" i="1"/>
  <c r="AS164" i="1"/>
  <c r="G36" i="29"/>
  <c r="M36" i="29" s="1"/>
  <c r="G64" i="29"/>
  <c r="M64" i="29"/>
  <c r="G61" i="29"/>
  <c r="G62" i="29" s="1"/>
  <c r="AS848" i="1"/>
  <c r="AS291" i="1"/>
  <c r="AS147" i="1"/>
  <c r="AS96" i="1"/>
  <c r="AS92" i="1"/>
  <c r="AM17" i="1"/>
  <c r="AM19" i="1"/>
  <c r="AM63" i="1"/>
  <c r="AS63" i="1" s="1"/>
  <c r="AM79" i="1"/>
  <c r="AS79" i="1" s="1"/>
  <c r="AM81" i="1"/>
  <c r="AM83" i="1"/>
  <c r="AM172" i="1"/>
  <c r="AS172" i="1" s="1"/>
  <c r="AM190" i="1"/>
  <c r="AS190" i="1"/>
  <c r="AM410" i="1"/>
  <c r="AS410" i="1" s="1"/>
  <c r="AM490" i="1"/>
  <c r="AS490" i="1" s="1"/>
  <c r="AM528" i="1"/>
  <c r="AS528" i="1" s="1"/>
  <c r="AS737" i="1"/>
  <c r="AM782" i="1"/>
  <c r="AM812" i="1"/>
  <c r="AS812" i="1" s="1"/>
  <c r="AM117" i="1"/>
  <c r="G52" i="29"/>
  <c r="G52" i="30"/>
  <c r="AM55" i="1"/>
  <c r="AS55" i="1"/>
  <c r="AM568" i="1"/>
  <c r="AS568" i="1"/>
  <c r="AT847" i="1"/>
  <c r="Y888" i="1"/>
  <c r="Y894" i="1"/>
  <c r="Y4" i="1" s="1"/>
  <c r="T888" i="27"/>
  <c r="T894" i="27"/>
  <c r="T4" i="27"/>
  <c r="AS869" i="1"/>
  <c r="AS874" i="1"/>
  <c r="AA874" i="1"/>
  <c r="AA870" i="1"/>
  <c r="AS844" i="1"/>
  <c r="AS838" i="1"/>
  <c r="AS832" i="1"/>
  <c r="R890" i="27"/>
  <c r="R13" i="27" s="1"/>
  <c r="G51" i="29"/>
  <c r="AN577" i="1"/>
  <c r="AN576" i="1"/>
  <c r="AS567" i="1"/>
  <c r="G75" i="29"/>
  <c r="M75" i="29"/>
  <c r="AN376" i="1"/>
  <c r="AS376" i="1" s="1"/>
  <c r="AN373" i="1"/>
  <c r="AN343" i="1"/>
  <c r="AS343" i="1" s="1"/>
  <c r="AN341" i="1"/>
  <c r="AS341" i="1" s="1"/>
  <c r="AN331" i="1"/>
  <c r="AS301" i="1"/>
  <c r="AS288" i="1"/>
  <c r="AN197" i="1"/>
  <c r="AS197" i="1" s="1"/>
  <c r="AN172" i="1"/>
  <c r="AN171" i="1"/>
  <c r="AS171" i="1" s="1"/>
  <c r="AN170" i="1"/>
  <c r="AS170" i="1" s="1"/>
  <c r="AA133" i="1"/>
  <c r="AS16" i="1"/>
  <c r="H84" i="7"/>
  <c r="H44" i="7" s="1"/>
  <c r="S829" i="27"/>
  <c r="S890" i="27"/>
  <c r="S13" i="27"/>
  <c r="AN59" i="1"/>
  <c r="AA56" i="1"/>
  <c r="T904" i="27"/>
  <c r="T905" i="27"/>
  <c r="Z54" i="1"/>
  <c r="H86" i="7" s="1"/>
  <c r="R892" i="27"/>
  <c r="R2" i="27"/>
  <c r="AN26" i="1"/>
  <c r="Q890" i="27"/>
  <c r="Q13" i="27"/>
  <c r="AR217" i="1"/>
  <c r="AS740" i="1"/>
  <c r="S19" i="36"/>
  <c r="R19" i="36" s="1"/>
  <c r="R64" i="33"/>
  <c r="AS756" i="1"/>
  <c r="AS758" i="1"/>
  <c r="AN738" i="1"/>
  <c r="AS738" i="1"/>
  <c r="AN744" i="1"/>
  <c r="AN759" i="1"/>
  <c r="AS759" i="1" s="1"/>
  <c r="AN754" i="1"/>
  <c r="AS753" i="1"/>
  <c r="AN752" i="1"/>
  <c r="AN750" i="1"/>
  <c r="AS750" i="1" s="1"/>
  <c r="AN748" i="1"/>
  <c r="AS748" i="1"/>
  <c r="AN732" i="1"/>
  <c r="AS732" i="1"/>
  <c r="O26" i="36"/>
  <c r="B26" i="36"/>
  <c r="AN743" i="1"/>
  <c r="AS743" i="1"/>
  <c r="AN749" i="1"/>
  <c r="O31" i="36"/>
  <c r="N31" i="36" s="1"/>
  <c r="O13" i="36"/>
  <c r="B13" i="36" s="1"/>
  <c r="O29" i="36"/>
  <c r="W910" i="1"/>
  <c r="V829" i="1"/>
  <c r="V890" i="1" s="1"/>
  <c r="V13" i="1" s="1"/>
  <c r="O51" i="35"/>
  <c r="P51" i="35" s="1"/>
  <c r="AH910" i="1"/>
  <c r="AR149" i="1"/>
  <c r="T910" i="1"/>
  <c r="D45" i="4" s="1"/>
  <c r="D32" i="7"/>
  <c r="AR261" i="1"/>
  <c r="P67" i="33"/>
  <c r="P2" i="33" s="1"/>
  <c r="N17" i="29"/>
  <c r="G58" i="29"/>
  <c r="K27" i="29"/>
  <c r="N13" i="29"/>
  <c r="N16" i="29"/>
  <c r="K53" i="29"/>
  <c r="N65" i="29"/>
  <c r="N66" i="29" s="1"/>
  <c r="N34" i="29"/>
  <c r="K85" i="29"/>
  <c r="E102" i="29"/>
  <c r="N52" i="29"/>
  <c r="M57" i="29"/>
  <c r="K70" i="29"/>
  <c r="AS739" i="1"/>
  <c r="O21" i="36"/>
  <c r="O30" i="36"/>
  <c r="B30" i="36"/>
  <c r="G79" i="29"/>
  <c r="G79" i="30" s="1"/>
  <c r="O22" i="36"/>
  <c r="D88" i="29"/>
  <c r="N35" i="36"/>
  <c r="B35" i="36"/>
  <c r="J88" i="29"/>
  <c r="J90" i="29" s="1"/>
  <c r="O27" i="36"/>
  <c r="N23" i="36"/>
  <c r="B23" i="36"/>
  <c r="O14" i="36"/>
  <c r="S66" i="35"/>
  <c r="S14" i="36"/>
  <c r="R14" i="36" s="1"/>
  <c r="P892" i="20"/>
  <c r="P2" i="20"/>
  <c r="O15" i="36"/>
  <c r="B15" i="36" s="1"/>
  <c r="K95" i="30"/>
  <c r="E85" i="30"/>
  <c r="E95" i="29"/>
  <c r="N26" i="29"/>
  <c r="H22" i="29"/>
  <c r="H109" i="29"/>
  <c r="H111" i="29" s="1"/>
  <c r="N60" i="29"/>
  <c r="N62" i="29"/>
  <c r="K22" i="29"/>
  <c r="M49" i="29"/>
  <c r="N80" i="29"/>
  <c r="N81" i="29"/>
  <c r="N50" i="29"/>
  <c r="K109" i="29"/>
  <c r="H102" i="29"/>
  <c r="N32" i="29"/>
  <c r="N15" i="29"/>
  <c r="N106" i="29"/>
  <c r="N94" i="29"/>
  <c r="N95" i="29" s="1"/>
  <c r="E22" i="29"/>
  <c r="N36" i="29"/>
  <c r="E85" i="29"/>
  <c r="N24" i="29"/>
  <c r="N45" i="29"/>
  <c r="N88" i="29"/>
  <c r="K66" i="29"/>
  <c r="H62" i="30"/>
  <c r="H70" i="30"/>
  <c r="H101" i="4"/>
  <c r="E84" i="4"/>
  <c r="K26" i="4"/>
  <c r="J47" i="4"/>
  <c r="J50" i="4"/>
  <c r="J20" i="4"/>
  <c r="N13" i="4"/>
  <c r="H93" i="4"/>
  <c r="K20" i="4"/>
  <c r="K50" i="4"/>
  <c r="N86" i="4"/>
  <c r="N31" i="4"/>
  <c r="K12" i="4"/>
  <c r="K30" i="4"/>
  <c r="K84" i="8"/>
  <c r="G61" i="8"/>
  <c r="K60" i="8"/>
  <c r="G60" i="8"/>
  <c r="J60" i="8"/>
  <c r="K23" i="8"/>
  <c r="H61" i="8"/>
  <c r="J10" i="8"/>
  <c r="K10" i="8"/>
  <c r="K61" i="8" s="1"/>
  <c r="M10" i="8"/>
  <c r="N10" i="8" s="1"/>
  <c r="E61" i="8"/>
  <c r="K30" i="8"/>
  <c r="E87" i="8"/>
  <c r="K87" i="8"/>
  <c r="E34" i="8"/>
  <c r="K26" i="8"/>
  <c r="AN117" i="1"/>
  <c r="AS117" i="1" s="1"/>
  <c r="AN115" i="1"/>
  <c r="AS115" i="1"/>
  <c r="Z117" i="1"/>
  <c r="AO117" i="1"/>
  <c r="G29" i="29"/>
  <c r="G29" i="30"/>
  <c r="G21" i="29"/>
  <c r="AA325" i="31"/>
  <c r="AA283" i="31"/>
  <c r="J21" i="29"/>
  <c r="D21" i="29"/>
  <c r="M21" i="29" s="1"/>
  <c r="P87" i="4"/>
  <c r="P87" i="8" s="1"/>
  <c r="K50" i="8"/>
  <c r="K47" i="8"/>
  <c r="K37" i="4"/>
  <c r="K36" i="4"/>
  <c r="N49" i="29"/>
  <c r="E66" i="29"/>
  <c r="K12" i="8"/>
  <c r="K20" i="8"/>
  <c r="K28" i="8" s="1"/>
  <c r="E87" i="4"/>
  <c r="H56" i="4"/>
  <c r="K87" i="4"/>
  <c r="N84" i="29"/>
  <c r="N85" i="29"/>
  <c r="D152" i="33"/>
  <c r="AM692" i="1"/>
  <c r="AS692" i="1" s="1"/>
  <c r="J29" i="29"/>
  <c r="J29" i="30"/>
  <c r="G30" i="29"/>
  <c r="G30" i="30" s="1"/>
  <c r="V464" i="31"/>
  <c r="V470" i="31"/>
  <c r="AS654" i="1"/>
  <c r="D30" i="29"/>
  <c r="K65" i="4"/>
  <c r="V468" i="31"/>
  <c r="R892" i="20"/>
  <c r="R2" i="20" s="1"/>
  <c r="G20" i="29"/>
  <c r="AM648" i="1"/>
  <c r="AS648" i="1"/>
  <c r="K85" i="30"/>
  <c r="E95" i="30"/>
  <c r="E38" i="30"/>
  <c r="E38" i="29"/>
  <c r="E70" i="29"/>
  <c r="N69" i="29"/>
  <c r="N70" i="29"/>
  <c r="N98" i="29"/>
  <c r="E109" i="29"/>
  <c r="N104" i="29"/>
  <c r="H27" i="29"/>
  <c r="H40" i="29" s="1"/>
  <c r="H53" i="29"/>
  <c r="H77" i="29" s="1"/>
  <c r="N55" i="29"/>
  <c r="N58" i="29"/>
  <c r="K58" i="30"/>
  <c r="K58" i="29"/>
  <c r="H66" i="30"/>
  <c r="H66" i="29"/>
  <c r="K90" i="30"/>
  <c r="K90" i="29"/>
  <c r="N97" i="29"/>
  <c r="N105" i="29"/>
  <c r="N107" i="29"/>
  <c r="K38" i="30"/>
  <c r="K38" i="29"/>
  <c r="H38" i="30"/>
  <c r="N37" i="29"/>
  <c r="N101" i="29"/>
  <c r="K81" i="29"/>
  <c r="N89" i="29"/>
  <c r="H85" i="29"/>
  <c r="N25" i="29"/>
  <c r="N27" i="29" s="1"/>
  <c r="E62" i="30"/>
  <c r="K62" i="30"/>
  <c r="K70" i="30"/>
  <c r="E90" i="30"/>
  <c r="H95" i="30"/>
  <c r="K66" i="30"/>
  <c r="M17" i="29"/>
  <c r="H90" i="30"/>
  <c r="K95" i="29"/>
  <c r="J15" i="7"/>
  <c r="M78" i="7"/>
  <c r="M15" i="7" s="1"/>
  <c r="G52" i="7"/>
  <c r="M30" i="7"/>
  <c r="M32" i="7"/>
  <c r="K32" i="7"/>
  <c r="H32" i="7"/>
  <c r="N14" i="7"/>
  <c r="N32" i="7"/>
  <c r="K69" i="4"/>
  <c r="M76" i="7"/>
  <c r="M11" i="7" s="1"/>
  <c r="E37" i="4"/>
  <c r="D11" i="7"/>
  <c r="H82" i="7"/>
  <c r="K11" i="7"/>
  <c r="G23" i="7"/>
  <c r="D39" i="7"/>
  <c r="J32" i="7"/>
  <c r="M56" i="7"/>
  <c r="J69" i="7"/>
  <c r="J69" i="4"/>
  <c r="J69" i="8" s="1"/>
  <c r="J72" i="8" s="1"/>
  <c r="E36" i="4"/>
  <c r="E36" i="8" s="1"/>
  <c r="M82" i="7"/>
  <c r="M39" i="7" s="1"/>
  <c r="M84" i="7"/>
  <c r="M44" i="7" s="1"/>
  <c r="K74" i="4"/>
  <c r="K42" i="4"/>
  <c r="K42" i="8"/>
  <c r="K71" i="4"/>
  <c r="K71" i="8" s="1"/>
  <c r="J71" i="4"/>
  <c r="J71" i="8"/>
  <c r="J74" i="4"/>
  <c r="J74" i="8" s="1"/>
  <c r="K41" i="4"/>
  <c r="K41" i="8"/>
  <c r="K43" i="4"/>
  <c r="K43" i="8" s="1"/>
  <c r="E69" i="4"/>
  <c r="E69" i="8"/>
  <c r="O67" i="33"/>
  <c r="O2" i="33" s="1"/>
  <c r="H36" i="4"/>
  <c r="H36" i="8"/>
  <c r="AS430" i="1"/>
  <c r="J50" i="8"/>
  <c r="A564" i="1"/>
  <c r="N564" i="1"/>
  <c r="AJ564" i="1"/>
  <c r="N563" i="1"/>
  <c r="AJ563" i="1" s="1"/>
  <c r="P44" i="4"/>
  <c r="P44" i="8" s="1"/>
  <c r="R6" i="33"/>
  <c r="R59" i="33"/>
  <c r="AR211" i="1"/>
  <c r="O34" i="33"/>
  <c r="O4" i="33"/>
  <c r="J109" i="29"/>
  <c r="J66" i="29"/>
  <c r="M65" i="29"/>
  <c r="J56" i="4"/>
  <c r="J81" i="29"/>
  <c r="E66" i="30"/>
  <c r="J30" i="4"/>
  <c r="AS705" i="1"/>
  <c r="AM287" i="1"/>
  <c r="AS287" i="1"/>
  <c r="J12" i="4"/>
  <c r="AS264" i="1"/>
  <c r="D37" i="4"/>
  <c r="D37" i="8"/>
  <c r="D62" i="29"/>
  <c r="E30" i="8"/>
  <c r="A559" i="1"/>
  <c r="N559" i="1"/>
  <c r="AJ559" i="1" s="1"/>
  <c r="H69" i="4"/>
  <c r="AS417" i="1"/>
  <c r="AS651" i="1"/>
  <c r="K34" i="8"/>
  <c r="G15" i="29"/>
  <c r="G15" i="30" s="1"/>
  <c r="AK14" i="1"/>
  <c r="AR14" i="1" s="1"/>
  <c r="AM134" i="1"/>
  <c r="AS134" i="1" s="1"/>
  <c r="AR141" i="1"/>
  <c r="AM402" i="1"/>
  <c r="AS402" i="1"/>
  <c r="AM454" i="1"/>
  <c r="AS454" i="1" s="1"/>
  <c r="P464" i="31"/>
  <c r="D84" i="4"/>
  <c r="N26" i="36"/>
  <c r="J93" i="4"/>
  <c r="D57" i="30"/>
  <c r="M57" i="30"/>
  <c r="AS761" i="1"/>
  <c r="D36" i="4"/>
  <c r="D38" i="4" s="1"/>
  <c r="M10" i="4"/>
  <c r="H18" i="8"/>
  <c r="N18" i="8" s="1"/>
  <c r="N18" i="4"/>
  <c r="AS774" i="1"/>
  <c r="P13" i="25"/>
  <c r="J61" i="30"/>
  <c r="AS56" i="1"/>
  <c r="AS816" i="1"/>
  <c r="AS522" i="1"/>
  <c r="AS825" i="1"/>
  <c r="AS787" i="1"/>
  <c r="AS772" i="1"/>
  <c r="AS821" i="1"/>
  <c r="E48" i="7"/>
  <c r="AR194" i="1"/>
  <c r="AS409" i="1"/>
  <c r="AS590" i="1"/>
  <c r="G104" i="30"/>
  <c r="M104" i="30" s="1"/>
  <c r="AS768" i="1"/>
  <c r="H41" i="4"/>
  <c r="H41" i="8" s="1"/>
  <c r="AS637" i="1"/>
  <c r="AS575" i="1"/>
  <c r="AS546" i="1"/>
  <c r="AS530" i="1"/>
  <c r="AS527" i="1"/>
  <c r="AS519" i="1"/>
  <c r="AS512" i="1"/>
  <c r="AR191" i="1"/>
  <c r="AS181" i="1"/>
  <c r="AR178" i="1"/>
  <c r="S17" i="36"/>
  <c r="R17" i="36"/>
  <c r="AR177" i="1"/>
  <c r="AR160" i="1"/>
  <c r="AS107" i="1"/>
  <c r="N68" i="30"/>
  <c r="N70" i="30" s="1"/>
  <c r="N56" i="30"/>
  <c r="G56" i="30"/>
  <c r="G60" i="30"/>
  <c r="AS232" i="1"/>
  <c r="AS392" i="1"/>
  <c r="AS640" i="1"/>
  <c r="H43" i="4"/>
  <c r="H43" i="8" s="1"/>
  <c r="H23" i="4"/>
  <c r="AS495" i="1"/>
  <c r="AS478" i="1"/>
  <c r="AS419" i="1"/>
  <c r="AS415" i="1"/>
  <c r="AS405" i="1"/>
  <c r="AS404" i="1"/>
  <c r="AS374" i="1"/>
  <c r="AS321" i="1"/>
  <c r="AS308" i="1"/>
  <c r="AS212" i="1"/>
  <c r="AS207" i="1"/>
  <c r="AR203" i="1"/>
  <c r="D93" i="8"/>
  <c r="AS463" i="1"/>
  <c r="K74" i="8"/>
  <c r="AS298" i="1"/>
  <c r="AS183" i="1"/>
  <c r="AS200" i="1"/>
  <c r="AS227" i="1"/>
  <c r="AS237" i="1"/>
  <c r="AS268" i="1"/>
  <c r="AS280" i="1"/>
  <c r="AS271" i="1"/>
  <c r="AS199" i="1"/>
  <c r="AS208" i="1"/>
  <c r="AS238" i="1"/>
  <c r="AS245" i="1"/>
  <c r="AS257" i="1"/>
  <c r="AT284" i="1"/>
  <c r="AS187" i="1"/>
  <c r="AS136" i="1"/>
  <c r="AS300" i="1"/>
  <c r="AS370" i="1"/>
  <c r="AS20" i="1"/>
  <c r="AT220" i="1"/>
  <c r="O17" i="36"/>
  <c r="B17" i="36" s="1"/>
  <c r="AS828" i="1"/>
  <c r="AS805" i="1"/>
  <c r="AS763" i="1"/>
  <c r="AS594" i="1"/>
  <c r="AS456" i="1"/>
  <c r="AS21" i="1"/>
  <c r="AS428" i="1"/>
  <c r="AS130" i="1"/>
  <c r="AS548" i="1"/>
  <c r="AS542" i="1"/>
  <c r="AS476" i="1"/>
  <c r="AS412" i="1"/>
  <c r="AS776" i="1"/>
  <c r="AS550" i="1"/>
  <c r="AS532" i="1"/>
  <c r="AS246" i="1"/>
  <c r="AS176" i="1"/>
  <c r="AS88" i="1"/>
  <c r="AS25" i="1"/>
  <c r="AS586" i="1"/>
  <c r="AS699" i="1"/>
  <c r="AS746" i="1"/>
  <c r="AS540" i="1"/>
  <c r="AS306" i="1"/>
  <c r="AS85" i="1"/>
  <c r="AS77" i="1"/>
  <c r="AS420" i="1"/>
  <c r="AS538" i="1"/>
  <c r="AS69" i="1"/>
  <c r="AS81" i="1"/>
  <c r="AT63" i="1"/>
  <c r="AS19" i="1"/>
  <c r="AS17" i="1"/>
  <c r="AS782" i="1"/>
  <c r="AT568" i="1"/>
  <c r="AS577" i="1"/>
  <c r="G75" i="30"/>
  <c r="M75" i="30"/>
  <c r="AS331" i="1"/>
  <c r="AS26" i="1"/>
  <c r="AS749" i="1"/>
  <c r="AS744" i="1"/>
  <c r="AS752" i="1"/>
  <c r="N30" i="36"/>
  <c r="N22" i="36"/>
  <c r="B22" i="36"/>
  <c r="N15" i="36"/>
  <c r="E81" i="30"/>
  <c r="J61" i="8"/>
  <c r="N66" i="30"/>
  <c r="H56" i="8"/>
  <c r="K66" i="4"/>
  <c r="K62" i="4" s="1"/>
  <c r="J30" i="30"/>
  <c r="E70" i="30"/>
  <c r="E102" i="30"/>
  <c r="K81" i="30"/>
  <c r="N85" i="30"/>
  <c r="H85" i="30"/>
  <c r="H39" i="7"/>
  <c r="J72" i="4"/>
  <c r="AT24" i="1"/>
  <c r="G58" i="30"/>
  <c r="AP902" i="1"/>
  <c r="AP901" i="1"/>
  <c r="M61" i="8"/>
  <c r="Q25" i="30"/>
  <c r="Q125" i="30" s="1"/>
  <c r="Q108" i="29"/>
  <c r="Q45" i="29"/>
  <c r="Q69" i="29"/>
  <c r="Q124" i="29" s="1"/>
  <c r="N61" i="8"/>
  <c r="D69" i="7"/>
  <c r="D90" i="7"/>
  <c r="E77" i="4" s="1"/>
  <c r="E77" i="8" s="1"/>
  <c r="D48" i="7"/>
  <c r="E32" i="7"/>
  <c r="AD896" i="1"/>
  <c r="R39" i="36"/>
  <c r="J101" i="4"/>
  <c r="AD894" i="1"/>
  <c r="AD4" i="1" s="1"/>
  <c r="U66" i="35"/>
  <c r="N17" i="36"/>
  <c r="D163" i="35"/>
  <c r="U96" i="35"/>
  <c r="D195" i="35"/>
  <c r="B96" i="35"/>
  <c r="AR119" i="1"/>
  <c r="S829" i="26"/>
  <c r="S890" i="26"/>
  <c r="AS118" i="1"/>
  <c r="AS114" i="1"/>
  <c r="X829" i="1"/>
  <c r="X890" i="1" s="1"/>
  <c r="AS119" i="1"/>
  <c r="O13" i="25"/>
  <c r="R35" i="36"/>
  <c r="P896" i="25"/>
  <c r="P13" i="26"/>
  <c r="R37" i="36" s="1"/>
  <c r="P896" i="26"/>
  <c r="Q13" i="25"/>
  <c r="R892" i="25"/>
  <c r="R2" i="25" s="1"/>
  <c r="M88" i="7"/>
  <c r="M52" i="7" s="1"/>
  <c r="D52" i="7"/>
  <c r="E74" i="4"/>
  <c r="E74" i="8" s="1"/>
  <c r="E71" i="4"/>
  <c r="D71" i="4"/>
  <c r="D71" i="8"/>
  <c r="E52" i="7"/>
  <c r="G96" i="35"/>
  <c r="P122" i="35"/>
  <c r="P111" i="35"/>
  <c r="P123" i="35"/>
  <c r="O49" i="35"/>
  <c r="P95" i="35"/>
  <c r="E6" i="38"/>
  <c r="A3" i="32" s="1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D50" i="4"/>
  <c r="E50" i="8"/>
  <c r="E47" i="8"/>
  <c r="D47" i="4"/>
  <c r="E47" i="4"/>
  <c r="E50" i="4"/>
  <c r="AT288" i="1"/>
  <c r="I6" i="38"/>
  <c r="AS667" i="1"/>
  <c r="D19" i="29"/>
  <c r="E180" i="41"/>
  <c r="P8" i="31"/>
  <c r="S8" i="31"/>
  <c r="V8" i="31"/>
  <c r="F139" i="41"/>
  <c r="K464" i="31"/>
  <c r="R896" i="27"/>
  <c r="Y829" i="1"/>
  <c r="R896" i="25"/>
  <c r="R13" i="25"/>
  <c r="AP116" i="1"/>
  <c r="AT116" i="1" s="1"/>
  <c r="AP114" i="1"/>
  <c r="AT114" i="1" s="1"/>
  <c r="T115" i="20"/>
  <c r="V115" i="20"/>
  <c r="V117" i="26"/>
  <c r="T115" i="26"/>
  <c r="T829" i="26" s="1"/>
  <c r="T890" i="26" s="1"/>
  <c r="T13" i="26" s="1"/>
  <c r="T117" i="26"/>
  <c r="V115" i="26"/>
  <c r="T117" i="27"/>
  <c r="V117" i="27"/>
  <c r="V115" i="27"/>
  <c r="T115" i="27"/>
  <c r="T829" i="27" s="1"/>
  <c r="T890" i="27" s="1"/>
  <c r="V117" i="25"/>
  <c r="T115" i="25"/>
  <c r="T117" i="25"/>
  <c r="V115" i="25"/>
  <c r="AH115" i="1"/>
  <c r="AV117" i="1"/>
  <c r="AX117" i="1"/>
  <c r="AX115" i="1"/>
  <c r="AH117" i="1"/>
  <c r="AV115" i="1"/>
  <c r="T115" i="1"/>
  <c r="T117" i="1"/>
  <c r="Q44" i="4"/>
  <c r="Q44" i="8"/>
  <c r="Q81" i="4"/>
  <c r="P4" i="33"/>
  <c r="M17" i="30"/>
  <c r="G14" i="30"/>
  <c r="M14" i="30"/>
  <c r="M14" i="29"/>
  <c r="J20" i="8"/>
  <c r="AO883" i="1"/>
  <c r="AO882" i="1"/>
  <c r="AP880" i="1"/>
  <c r="AO878" i="1"/>
  <c r="AO877" i="1"/>
  <c r="AO876" i="1"/>
  <c r="AP872" i="1"/>
  <c r="AT872" i="1" s="1"/>
  <c r="AP857" i="1"/>
  <c r="AP851" i="1"/>
  <c r="AP850" i="1"/>
  <c r="AP845" i="1"/>
  <c r="AT845" i="1" s="1"/>
  <c r="AP843" i="1"/>
  <c r="AT843" i="1" s="1"/>
  <c r="AP828" i="1"/>
  <c r="AP826" i="1"/>
  <c r="AP825" i="1"/>
  <c r="AO822" i="1"/>
  <c r="AO820" i="1"/>
  <c r="AP818" i="1"/>
  <c r="AO814" i="1"/>
  <c r="AP813" i="1"/>
  <c r="AP812" i="1"/>
  <c r="AP811" i="1"/>
  <c r="AP806" i="1"/>
  <c r="AP805" i="1"/>
  <c r="AP804" i="1"/>
  <c r="AP801" i="1"/>
  <c r="AO796" i="1"/>
  <c r="AP791" i="1"/>
  <c r="AP789" i="1"/>
  <c r="AO782" i="1"/>
  <c r="AP779" i="1"/>
  <c r="AP778" i="1"/>
  <c r="AO772" i="1"/>
  <c r="AP764" i="1"/>
  <c r="AP763" i="1"/>
  <c r="AO762" i="1"/>
  <c r="AV762" i="1"/>
  <c r="AO760" i="1"/>
  <c r="AO759" i="1"/>
  <c r="AT759" i="1"/>
  <c r="AP757" i="1"/>
  <c r="AP755" i="1"/>
  <c r="AP754" i="1"/>
  <c r="AO750" i="1"/>
  <c r="AP746" i="1"/>
  <c r="AO743" i="1"/>
  <c r="AP742" i="1"/>
  <c r="AO740" i="1"/>
  <c r="AO737" i="1"/>
  <c r="AO736" i="1"/>
  <c r="AO735" i="1"/>
  <c r="AT735" i="1"/>
  <c r="AP733" i="1"/>
  <c r="AP732" i="1"/>
  <c r="AP731" i="1"/>
  <c r="AO727" i="1"/>
  <c r="AO726" i="1"/>
  <c r="AP724" i="1"/>
  <c r="AP723" i="1"/>
  <c r="AP720" i="1"/>
  <c r="AT720" i="1" s="1"/>
  <c r="AP719" i="1"/>
  <c r="AP718" i="1"/>
  <c r="AO717" i="1"/>
  <c r="AP703" i="1"/>
  <c r="AO697" i="1"/>
  <c r="AO696" i="1"/>
  <c r="AO693" i="1"/>
  <c r="AP691" i="1"/>
  <c r="AO689" i="1"/>
  <c r="AO688" i="1"/>
  <c r="AP686" i="1"/>
  <c r="AO682" i="1"/>
  <c r="AT682" i="1" s="1"/>
  <c r="AP680" i="1"/>
  <c r="AP677" i="1"/>
  <c r="AO675" i="1"/>
  <c r="AO674" i="1"/>
  <c r="AT674" i="1" s="1"/>
  <c r="AP672" i="1"/>
  <c r="AO665" i="1"/>
  <c r="AO662" i="1"/>
  <c r="AO661" i="1"/>
  <c r="AO656" i="1"/>
  <c r="AO653" i="1"/>
  <c r="AO647" i="1"/>
  <c r="AO645" i="1"/>
  <c r="AO644" i="1"/>
  <c r="AP642" i="1"/>
  <c r="AO639" i="1"/>
  <c r="AO638" i="1"/>
  <c r="AO637" i="1"/>
  <c r="AO636" i="1"/>
  <c r="AO633" i="1"/>
  <c r="AO630" i="1"/>
  <c r="AP628" i="1"/>
  <c r="AO626" i="1"/>
  <c r="AO625" i="1"/>
  <c r="AO624" i="1"/>
  <c r="AP623" i="1"/>
  <c r="AP621" i="1"/>
  <c r="AO619" i="1"/>
  <c r="AO618" i="1"/>
  <c r="AT618" i="1" s="1"/>
  <c r="AO617" i="1"/>
  <c r="AP616" i="1"/>
  <c r="AP614" i="1"/>
  <c r="AO611" i="1"/>
  <c r="AO610" i="1"/>
  <c r="AO603" i="1"/>
  <c r="AP599" i="1"/>
  <c r="AP598" i="1"/>
  <c r="AP594" i="1"/>
  <c r="AO593" i="1"/>
  <c r="AP592" i="1"/>
  <c r="AT592" i="1" s="1"/>
  <c r="AP591" i="1"/>
  <c r="AP590" i="1"/>
  <c r="AO589" i="1"/>
  <c r="AP588" i="1"/>
  <c r="AP577" i="1"/>
  <c r="AT577" i="1" s="1"/>
  <c r="AP565" i="1"/>
  <c r="AP564" i="1"/>
  <c r="AO563" i="1"/>
  <c r="AO562" i="1"/>
  <c r="AT562" i="1" s="1"/>
  <c r="AP561" i="1"/>
  <c r="AP560" i="1"/>
  <c r="AO559" i="1"/>
  <c r="AT559" i="1" s="1"/>
  <c r="AP558" i="1"/>
  <c r="AP557" i="1"/>
  <c r="AP556" i="1"/>
  <c r="AT556" i="1" s="1"/>
  <c r="AO555" i="1"/>
  <c r="AT555" i="1"/>
  <c r="AP554" i="1"/>
  <c r="AT554" i="1" s="1"/>
  <c r="AO553" i="1"/>
  <c r="AT553" i="1"/>
  <c r="AP552" i="1"/>
  <c r="AO551" i="1"/>
  <c r="AO550" i="1"/>
  <c r="AT550" i="1"/>
  <c r="AP549" i="1"/>
  <c r="AP548" i="1"/>
  <c r="AO547" i="1"/>
  <c r="AP546" i="1"/>
  <c r="AP545" i="1"/>
  <c r="AP544" i="1"/>
  <c r="AO543" i="1"/>
  <c r="AP542" i="1"/>
  <c r="AO541" i="1"/>
  <c r="AO540" i="1"/>
  <c r="AP539" i="1"/>
  <c r="AP538" i="1"/>
  <c r="AO537" i="1"/>
  <c r="AP536" i="1"/>
  <c r="AO535" i="1"/>
  <c r="AP534" i="1"/>
  <c r="AO533" i="1"/>
  <c r="AO532" i="1"/>
  <c r="AO531" i="1"/>
  <c r="AO530" i="1"/>
  <c r="AP529" i="1"/>
  <c r="AO528" i="1"/>
  <c r="AO527" i="1"/>
  <c r="AP526" i="1"/>
  <c r="AO525" i="1"/>
  <c r="AO524" i="1"/>
  <c r="AP523" i="1"/>
  <c r="AP522" i="1"/>
  <c r="AO521" i="1"/>
  <c r="AO520" i="1"/>
  <c r="AP519" i="1"/>
  <c r="AO518" i="1"/>
  <c r="AP517" i="1"/>
  <c r="AT517" i="1" s="1"/>
  <c r="AP516" i="1"/>
  <c r="AP515" i="1"/>
  <c r="AP514" i="1"/>
  <c r="AP513" i="1"/>
  <c r="AO512" i="1"/>
  <c r="AP511" i="1"/>
  <c r="AO510" i="1"/>
  <c r="AP509" i="1"/>
  <c r="AP508" i="1"/>
  <c r="AO507" i="1"/>
  <c r="AO506" i="1"/>
  <c r="AP505" i="1"/>
  <c r="AO504" i="1"/>
  <c r="AP503" i="1"/>
  <c r="AO502" i="1"/>
  <c r="AP501" i="1"/>
  <c r="AP500" i="1"/>
  <c r="AP499" i="1"/>
  <c r="AP498" i="1"/>
  <c r="AO497" i="1"/>
  <c r="AO496" i="1"/>
  <c r="AO495" i="1"/>
  <c r="AP494" i="1"/>
  <c r="AP493" i="1"/>
  <c r="AP492" i="1"/>
  <c r="AO491" i="1"/>
  <c r="AO490" i="1"/>
  <c r="AP489" i="1"/>
  <c r="AO488" i="1"/>
  <c r="AO487" i="1"/>
  <c r="AP486" i="1"/>
  <c r="AO485" i="1"/>
  <c r="AO484" i="1"/>
  <c r="AP483" i="1"/>
  <c r="AP482" i="1"/>
  <c r="AO481" i="1"/>
  <c r="AP480" i="1"/>
  <c r="AO479" i="1"/>
  <c r="AO478" i="1"/>
  <c r="AP477" i="1"/>
  <c r="AP476" i="1"/>
  <c r="AP475" i="1"/>
  <c r="AO474" i="1"/>
  <c r="AP473" i="1"/>
  <c r="AP472" i="1"/>
  <c r="AO471" i="1"/>
  <c r="AO470" i="1"/>
  <c r="AP469" i="1"/>
  <c r="AO468" i="1"/>
  <c r="AP467" i="1"/>
  <c r="AP466" i="1"/>
  <c r="AO465" i="1"/>
  <c r="AP464" i="1"/>
  <c r="AP463" i="1"/>
  <c r="AO462" i="1"/>
  <c r="AP461" i="1"/>
  <c r="AP460" i="1"/>
  <c r="AO459" i="1"/>
  <c r="AO458" i="1"/>
  <c r="AP457" i="1"/>
  <c r="AO456" i="1"/>
  <c r="AP455" i="1"/>
  <c r="AO454" i="1"/>
  <c r="AP453" i="1"/>
  <c r="AP452" i="1"/>
  <c r="AR280" i="1"/>
  <c r="H48" i="8"/>
  <c r="AF892" i="1"/>
  <c r="AF2" i="1" s="1"/>
  <c r="AP885" i="1"/>
  <c r="AT885" i="1"/>
  <c r="AP883" i="1"/>
  <c r="AP882" i="1"/>
  <c r="AO881" i="1"/>
  <c r="AT881" i="1"/>
  <c r="AO880" i="1"/>
  <c r="AT880" i="1" s="1"/>
  <c r="AP879" i="1"/>
  <c r="AT879" i="1" s="1"/>
  <c r="AP878" i="1"/>
  <c r="AP877" i="1"/>
  <c r="AP876" i="1"/>
  <c r="AP875" i="1"/>
  <c r="AT875" i="1"/>
  <c r="AP871" i="1"/>
  <c r="AT871" i="1"/>
  <c r="AP870" i="1"/>
  <c r="AT870" i="1"/>
  <c r="AP856" i="1"/>
  <c r="AO855" i="1"/>
  <c r="AT855" i="1"/>
  <c r="AP854" i="1"/>
  <c r="AP853" i="1"/>
  <c r="AT853" i="1" s="1"/>
  <c r="AO852" i="1"/>
  <c r="AT852" i="1" s="1"/>
  <c r="AO851" i="1"/>
  <c r="AT851" i="1" s="1"/>
  <c r="AO850" i="1"/>
  <c r="AT850" i="1"/>
  <c r="AP849" i="1"/>
  <c r="AP844" i="1"/>
  <c r="AT844" i="1"/>
  <c r="AP842" i="1"/>
  <c r="AT842" i="1"/>
  <c r="AP836" i="1"/>
  <c r="AT836" i="1"/>
  <c r="AP835" i="1"/>
  <c r="AO828" i="1"/>
  <c r="AT828" i="1" s="1"/>
  <c r="AP827" i="1"/>
  <c r="AP824" i="1"/>
  <c r="AP823" i="1"/>
  <c r="AP822" i="1"/>
  <c r="AP821" i="1"/>
  <c r="AP820" i="1"/>
  <c r="AP819" i="1"/>
  <c r="AP817" i="1"/>
  <c r="AP816" i="1"/>
  <c r="AP815" i="1"/>
  <c r="AP814" i="1"/>
  <c r="AO812" i="1"/>
  <c r="AP810" i="1"/>
  <c r="AP809" i="1"/>
  <c r="AP808" i="1"/>
  <c r="AP807" i="1"/>
  <c r="AO806" i="1"/>
  <c r="AO804" i="1"/>
  <c r="AT804" i="1" s="1"/>
  <c r="AP803" i="1"/>
  <c r="AP800" i="1"/>
  <c r="AP799" i="1"/>
  <c r="AO798" i="1"/>
  <c r="AT798" i="1" s="1"/>
  <c r="AP797" i="1"/>
  <c r="AP796" i="1"/>
  <c r="AT796" i="1"/>
  <c r="AP794" i="1"/>
  <c r="AP793" i="1"/>
  <c r="D37" i="29"/>
  <c r="AO790" i="1"/>
  <c r="AT790" i="1" s="1"/>
  <c r="AP788" i="1"/>
  <c r="AP786" i="1"/>
  <c r="AP785" i="1"/>
  <c r="AO784" i="1"/>
  <c r="AT784" i="1" s="1"/>
  <c r="AP783" i="1"/>
  <c r="AP782" i="1"/>
  <c r="AP781" i="1"/>
  <c r="AO780" i="1"/>
  <c r="AT780" i="1" s="1"/>
  <c r="AO778" i="1"/>
  <c r="AT778" i="1" s="1"/>
  <c r="AP777" i="1"/>
  <c r="AP776" i="1"/>
  <c r="AP774" i="1"/>
  <c r="AP772" i="1"/>
  <c r="AP771" i="1"/>
  <c r="AO770" i="1"/>
  <c r="AT770" i="1" s="1"/>
  <c r="AP769" i="1"/>
  <c r="AP767" i="1"/>
  <c r="AP766" i="1"/>
  <c r="AO764" i="1"/>
  <c r="AV763" i="1"/>
  <c r="AP762" i="1"/>
  <c r="AP761" i="1"/>
  <c r="AP760" i="1"/>
  <c r="O33" i="36"/>
  <c r="N33" i="36" s="1"/>
  <c r="AO758" i="1"/>
  <c r="AT758" i="1"/>
  <c r="AO757" i="1"/>
  <c r="AT757" i="1"/>
  <c r="AO756" i="1"/>
  <c r="AT756" i="1"/>
  <c r="AO755" i="1"/>
  <c r="AT755" i="1"/>
  <c r="AO754" i="1"/>
  <c r="AP753" i="1"/>
  <c r="AT753" i="1" s="1"/>
  <c r="AO752" i="1"/>
  <c r="AT752" i="1" s="1"/>
  <c r="AP751" i="1"/>
  <c r="AT751" i="1" s="1"/>
  <c r="AP750" i="1"/>
  <c r="AO749" i="1"/>
  <c r="AT749" i="1" s="1"/>
  <c r="AP748" i="1"/>
  <c r="AT748" i="1" s="1"/>
  <c r="AO747" i="1"/>
  <c r="AT747" i="1"/>
  <c r="AO746" i="1"/>
  <c r="AT746" i="1" s="1"/>
  <c r="AP745" i="1"/>
  <c r="AT745" i="1" s="1"/>
  <c r="AO744" i="1"/>
  <c r="AP743" i="1"/>
  <c r="AO742" i="1"/>
  <c r="AP741" i="1"/>
  <c r="AT741" i="1" s="1"/>
  <c r="AP740" i="1"/>
  <c r="AP738" i="1"/>
  <c r="AT738" i="1"/>
  <c r="AP737" i="1"/>
  <c r="AP736" i="1"/>
  <c r="AT736" i="1" s="1"/>
  <c r="AP735" i="1"/>
  <c r="AO734" i="1"/>
  <c r="AT734" i="1" s="1"/>
  <c r="AO733" i="1"/>
  <c r="AT733" i="1" s="1"/>
  <c r="AO732" i="1"/>
  <c r="AT732" i="1" s="1"/>
  <c r="AO731" i="1"/>
  <c r="AT731" i="1" s="1"/>
  <c r="AP730" i="1"/>
  <c r="AP729" i="1"/>
  <c r="AT729" i="1"/>
  <c r="AO728" i="1"/>
  <c r="AP727" i="1"/>
  <c r="AP726" i="1"/>
  <c r="AO725" i="1"/>
  <c r="AT725" i="1" s="1"/>
  <c r="AO724" i="1"/>
  <c r="AO723" i="1"/>
  <c r="AT723" i="1" s="1"/>
  <c r="AP722" i="1"/>
  <c r="AT722" i="1" s="1"/>
  <c r="AO721" i="1"/>
  <c r="AT721" i="1"/>
  <c r="AO720" i="1"/>
  <c r="AO719" i="1"/>
  <c r="AT719" i="1"/>
  <c r="AO718" i="1"/>
  <c r="AP717" i="1"/>
  <c r="AP716" i="1"/>
  <c r="AT716" i="1"/>
  <c r="AO703" i="1"/>
  <c r="AP702" i="1"/>
  <c r="AT702" i="1" s="1"/>
  <c r="AO701" i="1"/>
  <c r="AT701" i="1" s="1"/>
  <c r="AP700" i="1"/>
  <c r="AT700" i="1" s="1"/>
  <c r="AO699" i="1"/>
  <c r="AT699" i="1" s="1"/>
  <c r="AP698" i="1"/>
  <c r="AT698" i="1" s="1"/>
  <c r="AP697" i="1"/>
  <c r="AP696" i="1"/>
  <c r="AO695" i="1"/>
  <c r="AT695" i="1" s="1"/>
  <c r="AP694" i="1"/>
  <c r="AT694" i="1" s="1"/>
  <c r="AP693" i="1"/>
  <c r="AO692" i="1"/>
  <c r="AO691" i="1"/>
  <c r="AP690" i="1"/>
  <c r="AP689" i="1"/>
  <c r="AP688" i="1"/>
  <c r="AO687" i="1"/>
  <c r="AT687" i="1" s="1"/>
  <c r="AO686" i="1"/>
  <c r="AT686" i="1"/>
  <c r="AP685" i="1"/>
  <c r="AT685" i="1" s="1"/>
  <c r="AO684" i="1"/>
  <c r="AT684" i="1"/>
  <c r="AP683" i="1"/>
  <c r="AT683" i="1" s="1"/>
  <c r="AP682" i="1"/>
  <c r="AO681" i="1"/>
  <c r="AT681" i="1"/>
  <c r="AO680" i="1"/>
  <c r="AT680" i="1" s="1"/>
  <c r="AP679" i="1"/>
  <c r="AT679" i="1" s="1"/>
  <c r="AO678" i="1"/>
  <c r="AT678" i="1" s="1"/>
  <c r="AO677" i="1"/>
  <c r="AP676" i="1"/>
  <c r="AT676" i="1" s="1"/>
  <c r="AP675" i="1"/>
  <c r="AP674" i="1"/>
  <c r="AO673" i="1"/>
  <c r="AT673" i="1" s="1"/>
  <c r="AO672" i="1"/>
  <c r="AT672" i="1"/>
  <c r="AP671" i="1"/>
  <c r="AT671" i="1" s="1"/>
  <c r="AP670" i="1"/>
  <c r="AT670" i="1"/>
  <c r="AP669" i="1"/>
  <c r="AT669" i="1" s="1"/>
  <c r="AO668" i="1"/>
  <c r="AT668" i="1"/>
  <c r="AP666" i="1"/>
  <c r="AT666" i="1" s="1"/>
  <c r="AP665" i="1"/>
  <c r="AO664" i="1"/>
  <c r="AT664" i="1" s="1"/>
  <c r="AP663" i="1"/>
  <c r="AT663" i="1" s="1"/>
  <c r="AP662" i="1"/>
  <c r="AT662" i="1" s="1"/>
  <c r="AP661" i="1"/>
  <c r="AO660" i="1"/>
  <c r="AT660" i="1" s="1"/>
  <c r="AP659" i="1"/>
  <c r="AT659" i="1" s="1"/>
  <c r="AO658" i="1"/>
  <c r="AT658" i="1" s="1"/>
  <c r="AP657" i="1"/>
  <c r="AT657" i="1" s="1"/>
  <c r="AP656" i="1"/>
  <c r="AO655" i="1"/>
  <c r="AT655" i="1" s="1"/>
  <c r="AP654" i="1"/>
  <c r="AT654" i="1"/>
  <c r="AP653" i="1"/>
  <c r="AO652" i="1"/>
  <c r="AT652" i="1" s="1"/>
  <c r="AP651" i="1"/>
  <c r="AT651" i="1" s="1"/>
  <c r="AO650" i="1"/>
  <c r="AP649" i="1"/>
  <c r="AT649" i="1" s="1"/>
  <c r="AO648" i="1"/>
  <c r="AP647" i="1"/>
  <c r="AT647" i="1" s="1"/>
  <c r="AO646" i="1"/>
  <c r="AT646" i="1" s="1"/>
  <c r="AP645" i="1"/>
  <c r="AP644" i="1"/>
  <c r="AO643" i="1"/>
  <c r="AT643" i="1" s="1"/>
  <c r="AO642" i="1"/>
  <c r="AT642" i="1"/>
  <c r="AP641" i="1"/>
  <c r="AT641" i="1" s="1"/>
  <c r="AP639" i="1"/>
  <c r="AP638" i="1"/>
  <c r="AP637" i="1"/>
  <c r="AP636" i="1"/>
  <c r="AO635" i="1"/>
  <c r="AT635" i="1" s="1"/>
  <c r="AP634" i="1"/>
  <c r="AT634" i="1" s="1"/>
  <c r="AP633" i="1"/>
  <c r="AT633" i="1" s="1"/>
  <c r="AO632" i="1"/>
  <c r="AT632" i="1" s="1"/>
  <c r="AP631" i="1"/>
  <c r="AT631" i="1" s="1"/>
  <c r="AP630" i="1"/>
  <c r="AO629" i="1"/>
  <c r="AT629" i="1" s="1"/>
  <c r="AO628" i="1"/>
  <c r="AT628" i="1" s="1"/>
  <c r="AP627" i="1"/>
  <c r="AT627" i="1" s="1"/>
  <c r="AP626" i="1"/>
  <c r="AP625" i="1"/>
  <c r="AP624" i="1"/>
  <c r="AT624" i="1" s="1"/>
  <c r="AO623" i="1"/>
  <c r="AT623" i="1"/>
  <c r="AO622" i="1"/>
  <c r="AO621" i="1"/>
  <c r="AT621" i="1" s="1"/>
  <c r="AP620" i="1"/>
  <c r="AT620" i="1" s="1"/>
  <c r="AP619" i="1"/>
  <c r="AT619" i="1" s="1"/>
  <c r="AP618" i="1"/>
  <c r="AP617" i="1"/>
  <c r="AT617" i="1" s="1"/>
  <c r="AO616" i="1"/>
  <c r="AT616" i="1" s="1"/>
  <c r="AP615" i="1"/>
  <c r="AT615" i="1" s="1"/>
  <c r="AO614" i="1"/>
  <c r="AP613" i="1"/>
  <c r="AP612" i="1"/>
  <c r="AT612" i="1" s="1"/>
  <c r="D15" i="29"/>
  <c r="AP611" i="1"/>
  <c r="AP610" i="1"/>
  <c r="AO609" i="1"/>
  <c r="AT609" i="1"/>
  <c r="AO607" i="1"/>
  <c r="AT607" i="1"/>
  <c r="AP606" i="1"/>
  <c r="AT606" i="1"/>
  <c r="AO605" i="1"/>
  <c r="AT605" i="1"/>
  <c r="AP603" i="1"/>
  <c r="AO602" i="1"/>
  <c r="D108" i="29"/>
  <c r="AO600" i="1"/>
  <c r="AT600" i="1" s="1"/>
  <c r="AO599" i="1"/>
  <c r="AT599" i="1" s="1"/>
  <c r="AO598" i="1"/>
  <c r="AT598" i="1" s="1"/>
  <c r="AP597" i="1"/>
  <c r="AT597" i="1"/>
  <c r="AP596" i="1"/>
  <c r="AT596" i="1" s="1"/>
  <c r="AP595" i="1"/>
  <c r="AO594" i="1"/>
  <c r="AT594" i="1" s="1"/>
  <c r="AO591" i="1"/>
  <c r="AT591" i="1" s="1"/>
  <c r="AO590" i="1"/>
  <c r="AO588" i="1"/>
  <c r="AT588" i="1" s="1"/>
  <c r="AP578" i="1"/>
  <c r="AT578" i="1" s="1"/>
  <c r="AO565" i="1"/>
  <c r="AT565" i="1" s="1"/>
  <c r="AO564" i="1"/>
  <c r="AT564" i="1" s="1"/>
  <c r="AP563" i="1"/>
  <c r="AP562" i="1"/>
  <c r="AO561" i="1"/>
  <c r="AT561" i="1" s="1"/>
  <c r="AO560" i="1"/>
  <c r="AO558" i="1"/>
  <c r="AT558" i="1" s="1"/>
  <c r="AO557" i="1"/>
  <c r="AT557" i="1" s="1"/>
  <c r="AO552" i="1"/>
  <c r="AT552" i="1" s="1"/>
  <c r="AP551" i="1"/>
  <c r="AO549" i="1"/>
  <c r="AT549" i="1" s="1"/>
  <c r="AO548" i="1"/>
  <c r="AT548" i="1" s="1"/>
  <c r="AP547" i="1"/>
  <c r="AO546" i="1"/>
  <c r="AT546" i="1" s="1"/>
  <c r="AO545" i="1"/>
  <c r="AO544" i="1"/>
  <c r="AP543" i="1"/>
  <c r="AO542" i="1"/>
  <c r="AT542" i="1" s="1"/>
  <c r="AP541" i="1"/>
  <c r="AP540" i="1"/>
  <c r="AO539" i="1"/>
  <c r="AT539" i="1" s="1"/>
  <c r="AO538" i="1"/>
  <c r="AT538" i="1"/>
  <c r="AP537" i="1"/>
  <c r="AO536" i="1"/>
  <c r="AP535" i="1"/>
  <c r="AT535" i="1"/>
  <c r="AO534" i="1"/>
  <c r="AT534" i="1" s="1"/>
  <c r="AP533" i="1"/>
  <c r="AP532" i="1"/>
  <c r="AP531" i="1"/>
  <c r="AP530" i="1"/>
  <c r="AO529" i="1"/>
  <c r="AP528" i="1"/>
  <c r="AP527" i="1"/>
  <c r="AO526" i="1"/>
  <c r="AT526" i="1" s="1"/>
  <c r="AP525" i="1"/>
  <c r="AP524" i="1"/>
  <c r="AT524" i="1" s="1"/>
  <c r="AO523" i="1"/>
  <c r="AT523" i="1" s="1"/>
  <c r="AO522" i="1"/>
  <c r="AT522" i="1" s="1"/>
  <c r="AP521" i="1"/>
  <c r="AP520" i="1"/>
  <c r="AO519" i="1"/>
  <c r="AT519" i="1" s="1"/>
  <c r="AP518" i="1"/>
  <c r="AT518" i="1" s="1"/>
  <c r="AO517" i="1"/>
  <c r="AO516" i="1"/>
  <c r="AO515" i="1"/>
  <c r="AT515" i="1" s="1"/>
  <c r="AO514" i="1"/>
  <c r="AO513" i="1"/>
  <c r="AP512" i="1"/>
  <c r="AT512" i="1" s="1"/>
  <c r="AO511" i="1"/>
  <c r="AT511" i="1" s="1"/>
  <c r="AP510" i="1"/>
  <c r="AO509" i="1"/>
  <c r="AT509" i="1"/>
  <c r="AO508" i="1"/>
  <c r="AP507" i="1"/>
  <c r="AP506" i="1"/>
  <c r="AO505" i="1"/>
  <c r="AT505" i="1" s="1"/>
  <c r="AP504" i="1"/>
  <c r="AO503" i="1"/>
  <c r="AT503" i="1"/>
  <c r="AP502" i="1"/>
  <c r="AT502" i="1" s="1"/>
  <c r="AO501" i="1"/>
  <c r="AO500" i="1"/>
  <c r="AO499" i="1"/>
  <c r="AT499" i="1"/>
  <c r="AO498" i="1"/>
  <c r="AT498" i="1" s="1"/>
  <c r="AP497" i="1"/>
  <c r="AP496" i="1"/>
  <c r="AT496" i="1" s="1"/>
  <c r="AP495" i="1"/>
  <c r="AT495" i="1" s="1"/>
  <c r="AO494" i="1"/>
  <c r="AO493" i="1"/>
  <c r="AT493" i="1" s="1"/>
  <c r="AO492" i="1"/>
  <c r="AT492" i="1" s="1"/>
  <c r="AP491" i="1"/>
  <c r="AT491" i="1" s="1"/>
  <c r="AP490" i="1"/>
  <c r="AT490" i="1"/>
  <c r="AO489" i="1"/>
  <c r="AP488" i="1"/>
  <c r="AP487" i="1"/>
  <c r="AO486" i="1"/>
  <c r="AT486" i="1" s="1"/>
  <c r="AP485" i="1"/>
  <c r="AP484" i="1"/>
  <c r="AO483" i="1"/>
  <c r="AT483" i="1" s="1"/>
  <c r="AO482" i="1"/>
  <c r="AT482" i="1" s="1"/>
  <c r="AP481" i="1"/>
  <c r="AO480" i="1"/>
  <c r="AP479" i="1"/>
  <c r="AP478" i="1"/>
  <c r="AO477" i="1"/>
  <c r="AO476" i="1"/>
  <c r="AO475" i="1"/>
  <c r="AT475" i="1"/>
  <c r="AP474" i="1"/>
  <c r="AT474" i="1"/>
  <c r="AO473" i="1"/>
  <c r="AT473" i="1"/>
  <c r="AO472" i="1"/>
  <c r="AT472" i="1"/>
  <c r="AP471" i="1"/>
  <c r="AP470" i="1"/>
  <c r="AO469" i="1"/>
  <c r="AP468" i="1"/>
  <c r="AO467" i="1"/>
  <c r="AT467" i="1" s="1"/>
  <c r="AO466" i="1"/>
  <c r="AT466" i="1" s="1"/>
  <c r="AP465" i="1"/>
  <c r="AO464" i="1"/>
  <c r="AT464" i="1" s="1"/>
  <c r="AO463" i="1"/>
  <c r="AT463" i="1" s="1"/>
  <c r="AP462" i="1"/>
  <c r="AT462" i="1" s="1"/>
  <c r="AO461" i="1"/>
  <c r="AO460" i="1"/>
  <c r="AP459" i="1"/>
  <c r="AP458" i="1"/>
  <c r="AO457" i="1"/>
  <c r="AT457" i="1"/>
  <c r="AP456" i="1"/>
  <c r="AO455" i="1"/>
  <c r="AT455" i="1" s="1"/>
  <c r="AP454" i="1"/>
  <c r="AO453" i="1"/>
  <c r="AT453" i="1" s="1"/>
  <c r="AO452" i="1"/>
  <c r="AT452" i="1" s="1"/>
  <c r="AR282" i="1"/>
  <c r="AR272" i="1"/>
  <c r="AR270" i="1"/>
  <c r="K40" i="4"/>
  <c r="K45" i="4"/>
  <c r="K45" i="8" s="1"/>
  <c r="AO451" i="1"/>
  <c r="AO450" i="1"/>
  <c r="AT450" i="1" s="1"/>
  <c r="AO449" i="1"/>
  <c r="AP448" i="1"/>
  <c r="AO447" i="1"/>
  <c r="AP446" i="1"/>
  <c r="AP445" i="1"/>
  <c r="AP441" i="1"/>
  <c r="AP440" i="1"/>
  <c r="AO438" i="1"/>
  <c r="AP437" i="1"/>
  <c r="AO436" i="1"/>
  <c r="AP435" i="1"/>
  <c r="AO434" i="1"/>
  <c r="AO433" i="1"/>
  <c r="AO432" i="1"/>
  <c r="AP431" i="1"/>
  <c r="AP430" i="1"/>
  <c r="AO429" i="1"/>
  <c r="AT429" i="1" s="1"/>
  <c r="AP428" i="1"/>
  <c r="AO427" i="1"/>
  <c r="AT427" i="1" s="1"/>
  <c r="AP426" i="1"/>
  <c r="AO425" i="1"/>
  <c r="AO424" i="1"/>
  <c r="AP423" i="1"/>
  <c r="AP422" i="1"/>
  <c r="AO421" i="1"/>
  <c r="AT421" i="1" s="1"/>
  <c r="AP420" i="1"/>
  <c r="AP419" i="1"/>
  <c r="AP417" i="1"/>
  <c r="AO414" i="1"/>
  <c r="AT414" i="1" s="1"/>
  <c r="AP413" i="1"/>
  <c r="AO412" i="1"/>
  <c r="AP411" i="1"/>
  <c r="AP410" i="1"/>
  <c r="AO399" i="1"/>
  <c r="AP397" i="1"/>
  <c r="AO395" i="1"/>
  <c r="AP393" i="1"/>
  <c r="AP391" i="1"/>
  <c r="AP389" i="1"/>
  <c r="AP387" i="1"/>
  <c r="AO385" i="1"/>
  <c r="AT385" i="1" s="1"/>
  <c r="AP366" i="1"/>
  <c r="AT366" i="1" s="1"/>
  <c r="AO344" i="1"/>
  <c r="AO329" i="1"/>
  <c r="AO327" i="1"/>
  <c r="AP278" i="1"/>
  <c r="AP271" i="1"/>
  <c r="AP267" i="1"/>
  <c r="AT267" i="1"/>
  <c r="AT264" i="1"/>
  <c r="AP263" i="1"/>
  <c r="AT263" i="1" s="1"/>
  <c r="AP260" i="1"/>
  <c r="AT260" i="1" s="1"/>
  <c r="AP251" i="1"/>
  <c r="AT251" i="1" s="1"/>
  <c r="AP215" i="1"/>
  <c r="AP211" i="1"/>
  <c r="AP209" i="1"/>
  <c r="AT209" i="1" s="1"/>
  <c r="AP207" i="1"/>
  <c r="AP203" i="1"/>
  <c r="AO201" i="1"/>
  <c r="AT201" i="1"/>
  <c r="AO199" i="1"/>
  <c r="AP195" i="1"/>
  <c r="AT195" i="1" s="1"/>
  <c r="AO193" i="1"/>
  <c r="AP184" i="1"/>
  <c r="AT184" i="1" s="1"/>
  <c r="AP174" i="1"/>
  <c r="AT174" i="1" s="1"/>
  <c r="AP173" i="1"/>
  <c r="AT173" i="1" s="1"/>
  <c r="AP150" i="1"/>
  <c r="AT150" i="1" s="1"/>
  <c r="S62" i="35"/>
  <c r="AP146" i="1"/>
  <c r="AT146" i="1" s="1"/>
  <c r="AP143" i="1"/>
  <c r="AT143" i="1" s="1"/>
  <c r="AP133" i="1"/>
  <c r="AT133" i="1" s="1"/>
  <c r="AP127" i="1"/>
  <c r="AT127" i="1" s="1"/>
  <c r="AP122" i="1"/>
  <c r="AT122" i="1" s="1"/>
  <c r="AO120" i="1"/>
  <c r="AT120" i="1" s="1"/>
  <c r="AP57" i="1"/>
  <c r="AT57" i="1"/>
  <c r="AP179" i="1"/>
  <c r="V761" i="27"/>
  <c r="AP706" i="1"/>
  <c r="AP707" i="1"/>
  <c r="AP708" i="1"/>
  <c r="AP709" i="1"/>
  <c r="AP710" i="1"/>
  <c r="AP711" i="1"/>
  <c r="AP712" i="1"/>
  <c r="AP713" i="1"/>
  <c r="AP714" i="1"/>
  <c r="AP715" i="1"/>
  <c r="AP704" i="1"/>
  <c r="AA423" i="31"/>
  <c r="K77" i="4"/>
  <c r="K76" i="4"/>
  <c r="J57" i="7"/>
  <c r="K75" i="4"/>
  <c r="AA95" i="1"/>
  <c r="AA97" i="1"/>
  <c r="AA101" i="1"/>
  <c r="AP101" i="1" s="1"/>
  <c r="AT101" i="1" s="1"/>
  <c r="AA402" i="1"/>
  <c r="AP402" i="1"/>
  <c r="AA403" i="1"/>
  <c r="AA404" i="1"/>
  <c r="AP404" i="1" s="1"/>
  <c r="AA405" i="1"/>
  <c r="AA406" i="1"/>
  <c r="AP406" i="1" s="1"/>
  <c r="AA407" i="1"/>
  <c r="AP407" i="1" s="1"/>
  <c r="AA409" i="1"/>
  <c r="AP451" i="1"/>
  <c r="AP450" i="1"/>
  <c r="AP449" i="1"/>
  <c r="AO448" i="1"/>
  <c r="AP447" i="1"/>
  <c r="AO446" i="1"/>
  <c r="AO445" i="1"/>
  <c r="AT445" i="1" s="1"/>
  <c r="AO444" i="1"/>
  <c r="AT444" i="1" s="1"/>
  <c r="AO443" i="1"/>
  <c r="AT443" i="1" s="1"/>
  <c r="AP442" i="1"/>
  <c r="AT442" i="1" s="1"/>
  <c r="AO441" i="1"/>
  <c r="AT441" i="1" s="1"/>
  <c r="AX440" i="1"/>
  <c r="AO440" i="1"/>
  <c r="AT440" i="1" s="1"/>
  <c r="AX439" i="1"/>
  <c r="AP439" i="1"/>
  <c r="AP438" i="1"/>
  <c r="AO437" i="1"/>
  <c r="AT437" i="1" s="1"/>
  <c r="AP436" i="1"/>
  <c r="AO435" i="1"/>
  <c r="AT435" i="1" s="1"/>
  <c r="AP434" i="1"/>
  <c r="AP433" i="1"/>
  <c r="AT433" i="1" s="1"/>
  <c r="AP432" i="1"/>
  <c r="AO431" i="1"/>
  <c r="AT431" i="1" s="1"/>
  <c r="AO430" i="1"/>
  <c r="AT430" i="1" s="1"/>
  <c r="AP429" i="1"/>
  <c r="AO428" i="1"/>
  <c r="AT428" i="1" s="1"/>
  <c r="AP427" i="1"/>
  <c r="AO426" i="1"/>
  <c r="AT426" i="1" s="1"/>
  <c r="AP425" i="1"/>
  <c r="AP424" i="1"/>
  <c r="AO423" i="1"/>
  <c r="AO422" i="1"/>
  <c r="AT422" i="1"/>
  <c r="AP421" i="1"/>
  <c r="AO420" i="1"/>
  <c r="AT420" i="1" s="1"/>
  <c r="AO417" i="1"/>
  <c r="AP414" i="1"/>
  <c r="AO413" i="1"/>
  <c r="AP412" i="1"/>
  <c r="AO411" i="1"/>
  <c r="AT411" i="1" s="1"/>
  <c r="AO410" i="1"/>
  <c r="AO401" i="1"/>
  <c r="AT401" i="1" s="1"/>
  <c r="AP399" i="1"/>
  <c r="AO396" i="1"/>
  <c r="AP395" i="1"/>
  <c r="AO391" i="1"/>
  <c r="AT391" i="1" s="1"/>
  <c r="AO390" i="1"/>
  <c r="AO389" i="1"/>
  <c r="AO388" i="1"/>
  <c r="AO387" i="1"/>
  <c r="AT387" i="1"/>
  <c r="AP382" i="1"/>
  <c r="AT382" i="1"/>
  <c r="AP365" i="1"/>
  <c r="AT365" i="1"/>
  <c r="AP345" i="1"/>
  <c r="AP329" i="1"/>
  <c r="AT329" i="1" s="1"/>
  <c r="AP327" i="1"/>
  <c r="AT327" i="1"/>
  <c r="AP281" i="1"/>
  <c r="AP280" i="1"/>
  <c r="AO279" i="1"/>
  <c r="AT279" i="1" s="1"/>
  <c r="AP277" i="1"/>
  <c r="AT277" i="1" s="1"/>
  <c r="AP275" i="1"/>
  <c r="AP273" i="1"/>
  <c r="AT273" i="1"/>
  <c r="AO271" i="1"/>
  <c r="AT271" i="1"/>
  <c r="AP268" i="1"/>
  <c r="AT268" i="1"/>
  <c r="AP259" i="1"/>
  <c r="AT259" i="1"/>
  <c r="AP252" i="1"/>
  <c r="AT252" i="1"/>
  <c r="AP244" i="1"/>
  <c r="AT244" i="1"/>
  <c r="AP235" i="1"/>
  <c r="AT235" i="1"/>
  <c r="AP232" i="1"/>
  <c r="AT232" i="1"/>
  <c r="AP227" i="1"/>
  <c r="AT227" i="1"/>
  <c r="AP226" i="1"/>
  <c r="AT226" i="1"/>
  <c r="AP224" i="1"/>
  <c r="AT224" i="1"/>
  <c r="AP217" i="1"/>
  <c r="AO215" i="1"/>
  <c r="AT215" i="1" s="1"/>
  <c r="AO213" i="1"/>
  <c r="AT213" i="1" s="1"/>
  <c r="AO211" i="1"/>
  <c r="AT211" i="1" s="1"/>
  <c r="AO209" i="1"/>
  <c r="AO207" i="1"/>
  <c r="AO205" i="1"/>
  <c r="AO203" i="1"/>
  <c r="AT203" i="1" s="1"/>
  <c r="AP201" i="1"/>
  <c r="AP199" i="1"/>
  <c r="AP191" i="1"/>
  <c r="AP183" i="1"/>
  <c r="AO182" i="1"/>
  <c r="AP181" i="1"/>
  <c r="AP178" i="1"/>
  <c r="AT178" i="1"/>
  <c r="AP176" i="1"/>
  <c r="AP151" i="1"/>
  <c r="AT151" i="1" s="1"/>
  <c r="S63" i="35"/>
  <c r="AP142" i="1"/>
  <c r="AT142" i="1" s="1"/>
  <c r="AP139" i="1"/>
  <c r="AT139" i="1" s="1"/>
  <c r="AP130" i="1"/>
  <c r="AT130" i="1" s="1"/>
  <c r="AP120" i="1"/>
  <c r="AP65" i="1"/>
  <c r="AT65" i="1" s="1"/>
  <c r="AP59" i="1"/>
  <c r="AT59" i="1" s="1"/>
  <c r="AP56" i="1"/>
  <c r="AT56" i="1" s="1"/>
  <c r="AP15" i="1"/>
  <c r="D63" i="4"/>
  <c r="V763" i="27"/>
  <c r="Z761" i="1"/>
  <c r="AO761" i="1" s="1"/>
  <c r="AO706" i="1"/>
  <c r="AT706" i="1" s="1"/>
  <c r="AO707" i="1"/>
  <c r="AT707" i="1" s="1"/>
  <c r="AO708" i="1"/>
  <c r="AT708" i="1" s="1"/>
  <c r="AO709" i="1"/>
  <c r="AO710" i="1"/>
  <c r="AT710" i="1" s="1"/>
  <c r="AO711" i="1"/>
  <c r="AO712" i="1"/>
  <c r="AT712" i="1" s="1"/>
  <c r="AO713" i="1"/>
  <c r="AT713" i="1" s="1"/>
  <c r="AO714" i="1"/>
  <c r="AT714" i="1" s="1"/>
  <c r="AO715" i="1"/>
  <c r="AT715" i="1" s="1"/>
  <c r="AO704" i="1"/>
  <c r="AT704" i="1" s="1"/>
  <c r="AV99" i="1"/>
  <c r="AV408" i="1"/>
  <c r="AX402" i="1"/>
  <c r="AX403" i="1"/>
  <c r="AX404" i="1"/>
  <c r="AX405" i="1"/>
  <c r="AX406" i="1"/>
  <c r="AX407" i="1"/>
  <c r="AX640" i="1"/>
  <c r="AX667" i="1"/>
  <c r="X273" i="31"/>
  <c r="Y300" i="31"/>
  <c r="Y273" i="31"/>
  <c r="Y462" i="31"/>
  <c r="X300" i="31"/>
  <c r="AA300" i="31"/>
  <c r="AA351" i="31"/>
  <c r="AA373" i="31"/>
  <c r="AA387" i="31"/>
  <c r="AS30" i="1"/>
  <c r="AS38" i="1"/>
  <c r="AS42" i="1"/>
  <c r="AS46" i="1"/>
  <c r="AS50" i="1"/>
  <c r="AA94" i="1"/>
  <c r="AP94" i="1"/>
  <c r="AT94" i="1" s="1"/>
  <c r="AA96" i="1"/>
  <c r="AP96" i="1" s="1"/>
  <c r="AT96" i="1"/>
  <c r="AA98" i="1"/>
  <c r="AP98" i="1"/>
  <c r="AT98" i="1" s="1"/>
  <c r="AA100" i="1"/>
  <c r="AP100" i="1" s="1"/>
  <c r="AT100" i="1"/>
  <c r="AP580" i="1"/>
  <c r="AT580" i="1"/>
  <c r="AP581" i="1"/>
  <c r="AP582" i="1"/>
  <c r="AP583" i="1"/>
  <c r="AP584" i="1"/>
  <c r="AP585" i="1"/>
  <c r="AP586" i="1"/>
  <c r="AP587" i="1"/>
  <c r="AT587" i="1"/>
  <c r="Q104" i="8"/>
  <c r="Q105" i="8"/>
  <c r="Q75" i="8"/>
  <c r="AP27" i="1"/>
  <c r="AT27" i="1" s="1"/>
  <c r="AP29" i="1"/>
  <c r="AT29" i="1" s="1"/>
  <c r="AO123" i="1"/>
  <c r="AT123" i="1" s="1"/>
  <c r="AO126" i="1"/>
  <c r="AT126" i="1" s="1"/>
  <c r="AO131" i="1"/>
  <c r="AT131" i="1" s="1"/>
  <c r="AO138" i="1"/>
  <c r="AT138" i="1" s="1"/>
  <c r="AO147" i="1"/>
  <c r="AT147" i="1" s="1"/>
  <c r="AO155" i="1"/>
  <c r="AT155" i="1" s="1"/>
  <c r="AO159" i="1"/>
  <c r="AT159" i="1" s="1"/>
  <c r="AO162" i="1"/>
  <c r="AT162" i="1" s="1"/>
  <c r="AO166" i="1"/>
  <c r="AT166" i="1" s="1"/>
  <c r="AO170" i="1"/>
  <c r="AT170" i="1" s="1"/>
  <c r="AO188" i="1"/>
  <c r="AT188" i="1" s="1"/>
  <c r="AO196" i="1"/>
  <c r="AT196" i="1" s="1"/>
  <c r="AO231" i="1"/>
  <c r="AT231" i="1" s="1"/>
  <c r="AO239" i="1"/>
  <c r="AT239" i="1" s="1"/>
  <c r="AO245" i="1"/>
  <c r="AT245" i="1" s="1"/>
  <c r="AO247" i="1"/>
  <c r="AT247" i="1" s="1"/>
  <c r="AO253" i="1"/>
  <c r="AT253" i="1" s="1"/>
  <c r="AO255" i="1"/>
  <c r="AT255" i="1" s="1"/>
  <c r="AO283" i="1"/>
  <c r="AT283" i="1" s="1"/>
  <c r="AO296" i="1"/>
  <c r="AT296" i="1" s="1"/>
  <c r="AO300" i="1"/>
  <c r="AT300" i="1" s="1"/>
  <c r="AO304" i="1"/>
  <c r="AT304" i="1" s="1"/>
  <c r="AO308" i="1"/>
  <c r="AT308" i="1" s="1"/>
  <c r="AO312" i="1"/>
  <c r="AT312" i="1" s="1"/>
  <c r="AO316" i="1"/>
  <c r="AT316" i="1" s="1"/>
  <c r="AO320" i="1"/>
  <c r="AT320" i="1" s="1"/>
  <c r="AO323" i="1"/>
  <c r="AT323" i="1" s="1"/>
  <c r="AO331" i="1"/>
  <c r="AT331" i="1" s="1"/>
  <c r="AO335" i="1"/>
  <c r="AT335" i="1" s="1"/>
  <c r="AO340" i="1"/>
  <c r="AT340" i="1" s="1"/>
  <c r="AO342" i="1"/>
  <c r="AT342" i="1" s="1"/>
  <c r="AO346" i="1"/>
  <c r="AT346" i="1" s="1"/>
  <c r="AO350" i="1"/>
  <c r="AT350" i="1" s="1"/>
  <c r="AO354" i="1"/>
  <c r="AT354" i="1" s="1"/>
  <c r="AO358" i="1"/>
  <c r="AT358" i="1" s="1"/>
  <c r="AO362" i="1"/>
  <c r="AT362" i="1" s="1"/>
  <c r="AO370" i="1"/>
  <c r="AT370" i="1" s="1"/>
  <c r="AO374" i="1"/>
  <c r="AT374" i="1" s="1"/>
  <c r="AO378" i="1"/>
  <c r="AT378" i="1" s="1"/>
  <c r="AO415" i="1"/>
  <c r="AT415" i="1" s="1"/>
  <c r="AO574" i="1"/>
  <c r="AT574" i="1" s="1"/>
  <c r="AO579" i="1"/>
  <c r="AT579" i="1" s="1"/>
  <c r="AO608" i="1"/>
  <c r="AT608" i="1" s="1"/>
  <c r="AO833" i="1"/>
  <c r="AT833" i="1" s="1"/>
  <c r="AO837" i="1"/>
  <c r="AT837" i="1" s="1"/>
  <c r="AO839" i="1"/>
  <c r="AT839" i="1" s="1"/>
  <c r="AO841" i="1"/>
  <c r="AT841" i="1" s="1"/>
  <c r="AO858" i="1"/>
  <c r="AT858" i="1" s="1"/>
  <c r="AO860" i="1"/>
  <c r="AT860" i="1" s="1"/>
  <c r="AO862" i="1"/>
  <c r="AT862" i="1" s="1"/>
  <c r="AO864" i="1"/>
  <c r="AT864" i="1" s="1"/>
  <c r="AO866" i="1"/>
  <c r="AT866" i="1" s="1"/>
  <c r="AO884" i="1"/>
  <c r="AT884" i="1" s="1"/>
  <c r="AO18" i="1"/>
  <c r="AT18" i="1" s="1"/>
  <c r="AO23" i="1"/>
  <c r="Z402" i="1"/>
  <c r="AO402" i="1" s="1"/>
  <c r="AT402" i="1" s="1"/>
  <c r="AP403" i="1"/>
  <c r="Z404" i="1"/>
  <c r="AO404" i="1"/>
  <c r="AT404" i="1" s="1"/>
  <c r="AP405" i="1"/>
  <c r="Z406" i="1"/>
  <c r="AO406" i="1" s="1"/>
  <c r="AT406" i="1" s="1"/>
  <c r="AO409" i="1"/>
  <c r="Z409" i="1"/>
  <c r="AO581" i="1"/>
  <c r="AT581" i="1" s="1"/>
  <c r="AO582" i="1"/>
  <c r="AO583" i="1"/>
  <c r="AT583" i="1"/>
  <c r="AO584" i="1"/>
  <c r="AO585" i="1"/>
  <c r="AT585" i="1" s="1"/>
  <c r="AO586" i="1"/>
  <c r="AO587" i="1"/>
  <c r="K82" i="4"/>
  <c r="K83" i="4"/>
  <c r="AP31" i="1"/>
  <c r="AT31" i="1"/>
  <c r="AP33" i="1"/>
  <c r="AT33" i="1"/>
  <c r="AP35" i="1"/>
  <c r="AT35" i="1"/>
  <c r="AP37" i="1"/>
  <c r="AT37" i="1"/>
  <c r="AP39" i="1"/>
  <c r="AT39" i="1"/>
  <c r="AP41" i="1"/>
  <c r="AT41" i="1"/>
  <c r="AP43" i="1"/>
  <c r="AT43" i="1"/>
  <c r="AP45" i="1"/>
  <c r="AT45" i="1"/>
  <c r="AP47" i="1"/>
  <c r="AT47" i="1"/>
  <c r="AP49" i="1"/>
  <c r="AT49" i="1"/>
  <c r="AP51" i="1"/>
  <c r="AT51" i="1"/>
  <c r="AP228" i="1"/>
  <c r="AT228" i="1"/>
  <c r="AO55" i="1"/>
  <c r="AT55" i="1"/>
  <c r="AO72" i="1"/>
  <c r="AT72" i="1"/>
  <c r="AO74" i="1"/>
  <c r="AT74" i="1"/>
  <c r="AO76" i="1"/>
  <c r="AT76" i="1"/>
  <c r="AO78" i="1"/>
  <c r="AT78" i="1"/>
  <c r="AO80" i="1"/>
  <c r="AT80" i="1"/>
  <c r="AO82" i="1"/>
  <c r="AT82" i="1"/>
  <c r="AO84" i="1"/>
  <c r="AT84" i="1"/>
  <c r="AO86" i="1"/>
  <c r="AT86" i="1"/>
  <c r="AO88" i="1"/>
  <c r="AT88" i="1"/>
  <c r="AO103" i="1"/>
  <c r="AT103" i="1"/>
  <c r="AO105" i="1"/>
  <c r="AT105" i="1"/>
  <c r="AO107" i="1"/>
  <c r="AT107" i="1"/>
  <c r="AO109" i="1"/>
  <c r="AT109" i="1"/>
  <c r="AO111" i="1"/>
  <c r="AT111" i="1"/>
  <c r="AO134" i="1"/>
  <c r="AT134" i="1"/>
  <c r="AO154" i="1"/>
  <c r="AT154" i="1"/>
  <c r="AO158" i="1"/>
  <c r="AT158" i="1"/>
  <c r="AO161" i="1"/>
  <c r="AT161" i="1"/>
  <c r="AO165" i="1"/>
  <c r="AT165" i="1"/>
  <c r="AO169" i="1"/>
  <c r="AT169" i="1"/>
  <c r="AO185" i="1"/>
  <c r="AT185" i="1"/>
  <c r="AO219" i="1"/>
  <c r="AT219" i="1"/>
  <c r="AO223" i="1"/>
  <c r="AT223" i="1"/>
  <c r="AO236" i="1"/>
  <c r="AT236" i="1"/>
  <c r="AO240" i="1"/>
  <c r="AT240" i="1"/>
  <c r="AO248" i="1"/>
  <c r="AT248" i="1"/>
  <c r="AO256" i="1"/>
  <c r="AT256" i="1"/>
  <c r="AO292" i="1"/>
  <c r="AT292" i="1"/>
  <c r="AO297" i="1"/>
  <c r="AT297" i="1"/>
  <c r="AO301" i="1"/>
  <c r="AT301" i="1"/>
  <c r="AO305" i="1"/>
  <c r="AT305" i="1"/>
  <c r="AO309" i="1"/>
  <c r="AT309" i="1"/>
  <c r="AO313" i="1"/>
  <c r="AT313" i="1"/>
  <c r="AO315" i="1"/>
  <c r="AT315" i="1"/>
  <c r="AO317" i="1"/>
  <c r="AT317" i="1"/>
  <c r="AO321" i="1"/>
  <c r="AT321" i="1"/>
  <c r="AO324" i="1"/>
  <c r="AT324" i="1"/>
  <c r="AO332" i="1"/>
  <c r="AT332" i="1"/>
  <c r="AO336" i="1"/>
  <c r="AT336" i="1"/>
  <c r="AO339" i="1"/>
  <c r="AT339" i="1"/>
  <c r="AO343" i="1"/>
  <c r="AT343" i="1"/>
  <c r="AO349" i="1"/>
  <c r="AT349" i="1"/>
  <c r="AO353" i="1"/>
  <c r="AT353" i="1"/>
  <c r="AO357" i="1"/>
  <c r="AO361" i="1"/>
  <c r="AT361" i="1" s="1"/>
  <c r="AO369" i="1"/>
  <c r="AT369" i="1" s="1"/>
  <c r="AO373" i="1"/>
  <c r="AT373" i="1" s="1"/>
  <c r="AO377" i="1"/>
  <c r="AT377" i="1" s="1"/>
  <c r="AO573" i="1"/>
  <c r="AT573" i="1" s="1"/>
  <c r="AO575" i="1"/>
  <c r="AT575" i="1" s="1"/>
  <c r="AO604" i="1"/>
  <c r="AT604" i="1" s="1"/>
  <c r="AO832" i="1"/>
  <c r="AT832" i="1" s="1"/>
  <c r="AO834" i="1"/>
  <c r="AT834" i="1" s="1"/>
  <c r="AO838" i="1"/>
  <c r="AT838" i="1" s="1"/>
  <c r="AO840" i="1"/>
  <c r="AT840" i="1" s="1"/>
  <c r="AO846" i="1"/>
  <c r="AT846" i="1" s="1"/>
  <c r="AO859" i="1"/>
  <c r="AT859" i="1" s="1"/>
  <c r="AO861" i="1"/>
  <c r="AT861" i="1" s="1"/>
  <c r="AO863" i="1"/>
  <c r="AT863" i="1" s="1"/>
  <c r="AO865" i="1"/>
  <c r="AT865" i="1" s="1"/>
  <c r="AO867" i="1"/>
  <c r="AT867" i="1" s="1"/>
  <c r="AO21" i="1"/>
  <c r="AT21" i="1" s="1"/>
  <c r="AP95" i="1"/>
  <c r="AT95" i="1" s="1"/>
  <c r="AP97" i="1"/>
  <c r="AT97" i="1" s="1"/>
  <c r="Z403" i="1"/>
  <c r="AO403" i="1" s="1"/>
  <c r="AT403" i="1" s="1"/>
  <c r="Z405" i="1"/>
  <c r="AO405" i="1" s="1"/>
  <c r="AT405" i="1" s="1"/>
  <c r="Z407" i="1"/>
  <c r="AO407" i="1" s="1"/>
  <c r="AT407" i="1" s="1"/>
  <c r="AP409" i="1"/>
  <c r="AO667" i="1"/>
  <c r="AT23" i="1"/>
  <c r="AT357" i="1"/>
  <c r="AT584" i="1"/>
  <c r="AT207" i="1"/>
  <c r="AT417" i="1"/>
  <c r="K75" i="8"/>
  <c r="K76" i="8"/>
  <c r="AT395" i="1"/>
  <c r="AT424" i="1"/>
  <c r="AT432" i="1"/>
  <c r="AT436" i="1"/>
  <c r="AT451" i="1"/>
  <c r="N48" i="8"/>
  <c r="AT456" i="1"/>
  <c r="AT488" i="1"/>
  <c r="AT504" i="1"/>
  <c r="AT506" i="1"/>
  <c r="AT510" i="1"/>
  <c r="AT530" i="1"/>
  <c r="AT611" i="1"/>
  <c r="AT625" i="1"/>
  <c r="AT637" i="1"/>
  <c r="AT639" i="1"/>
  <c r="AT644" i="1"/>
  <c r="AT656" i="1"/>
  <c r="AT665" i="1"/>
  <c r="AT675" i="1"/>
  <c r="AT689" i="1"/>
  <c r="AT697" i="1"/>
  <c r="AT717" i="1"/>
  <c r="AT726" i="1"/>
  <c r="AT740" i="1"/>
  <c r="AT743" i="1"/>
  <c r="AT750" i="1"/>
  <c r="AT761" i="1"/>
  <c r="AT762" i="1"/>
  <c r="O39" i="36"/>
  <c r="N39" i="36" s="1"/>
  <c r="AT782" i="1"/>
  <c r="AT822" i="1"/>
  <c r="AT877" i="1"/>
  <c r="AT883" i="1"/>
  <c r="O19" i="36"/>
  <c r="N19" i="36" s="1"/>
  <c r="O18" i="36"/>
  <c r="B18" i="36" s="1"/>
  <c r="K77" i="8"/>
  <c r="M108" i="29"/>
  <c r="B33" i="36"/>
  <c r="D37" i="30"/>
  <c r="AT835" i="1"/>
  <c r="AT465" i="1"/>
  <c r="AT471" i="1"/>
  <c r="AT479" i="1"/>
  <c r="AT485" i="1"/>
  <c r="AT497" i="1"/>
  <c r="AT507" i="1"/>
  <c r="AT525" i="1"/>
  <c r="AT527" i="1"/>
  <c r="AT531" i="1"/>
  <c r="AT533" i="1"/>
  <c r="AT537" i="1"/>
  <c r="AT541" i="1"/>
  <c r="AT543" i="1"/>
  <c r="AT547" i="1"/>
  <c r="AT551" i="1"/>
  <c r="AT610" i="1"/>
  <c r="AT626" i="1"/>
  <c r="AT636" i="1"/>
  <c r="AT653" i="1"/>
  <c r="AT696" i="1"/>
  <c r="AT737" i="1"/>
  <c r="O37" i="36"/>
  <c r="N37" i="36" s="1"/>
  <c r="AT760" i="1"/>
  <c r="AT772" i="1"/>
  <c r="AT876" i="1"/>
  <c r="AT878" i="1"/>
  <c r="AT882" i="1"/>
  <c r="N81" i="4"/>
  <c r="Q81" i="8"/>
  <c r="N18" i="36"/>
  <c r="B39" i="36"/>
  <c r="O38" i="36"/>
  <c r="N38" i="36" s="1"/>
  <c r="B31" i="36"/>
  <c r="N14" i="36"/>
  <c r="B14" i="36"/>
  <c r="E15" i="7"/>
  <c r="N44" i="4"/>
  <c r="AT199" i="1"/>
  <c r="AT460" i="1"/>
  <c r="AT500" i="1"/>
  <c r="AT536" i="1"/>
  <c r="AH829" i="1"/>
  <c r="AA115" i="1"/>
  <c r="AP115" i="1" s="1"/>
  <c r="A3" i="31"/>
  <c r="A3" i="25"/>
  <c r="A3" i="20"/>
  <c r="A3" i="27"/>
  <c r="B2" i="36"/>
  <c r="A3" i="33"/>
  <c r="A3" i="26"/>
  <c r="K20" i="35"/>
  <c r="A3" i="35"/>
  <c r="M18" i="29"/>
  <c r="N102" i="29"/>
  <c r="H22" i="8"/>
  <c r="N22" i="4"/>
  <c r="H12" i="4"/>
  <c r="AL907" i="1"/>
  <c r="H49" i="8"/>
  <c r="N49" i="4"/>
  <c r="N47" i="4" s="1"/>
  <c r="H50" i="4"/>
  <c r="AS524" i="1"/>
  <c r="AR72" i="1"/>
  <c r="J99" i="30"/>
  <c r="J102" i="29"/>
  <c r="N86" i="7"/>
  <c r="N48" i="7" s="1"/>
  <c r="H48" i="7"/>
  <c r="G27" i="29"/>
  <c r="G24" i="30"/>
  <c r="M24" i="30" s="1"/>
  <c r="J85" i="8"/>
  <c r="H85" i="8"/>
  <c r="N85" i="8" s="1"/>
  <c r="N85" i="4"/>
  <c r="N84" i="4"/>
  <c r="H87" i="4"/>
  <c r="H84" i="4"/>
  <c r="AO54" i="1"/>
  <c r="AT54" i="1"/>
  <c r="AT476" i="1"/>
  <c r="AT480" i="1"/>
  <c r="AT508" i="1"/>
  <c r="AT614" i="1"/>
  <c r="AT703" i="1"/>
  <c r="AP622" i="1"/>
  <c r="AT622" i="1" s="1"/>
  <c r="D30" i="30"/>
  <c r="M30" i="30" s="1"/>
  <c r="M30" i="29"/>
  <c r="H93" i="8"/>
  <c r="N92" i="8"/>
  <c r="N93" i="8" s="1"/>
  <c r="H104" i="8"/>
  <c r="I59" i="39" s="1"/>
  <c r="I58" i="39" s="1"/>
  <c r="I57" i="39" s="1"/>
  <c r="H101" i="8"/>
  <c r="H47" i="4"/>
  <c r="AF13" i="1"/>
  <c r="AF896" i="1"/>
  <c r="AP667" i="1"/>
  <c r="G19" i="29"/>
  <c r="G22" i="29" s="1"/>
  <c r="M61" i="4"/>
  <c r="N10" i="4"/>
  <c r="N61" i="4"/>
  <c r="AS59" i="1"/>
  <c r="G93" i="8"/>
  <c r="AA273" i="31"/>
  <c r="AT516" i="1"/>
  <c r="A3" i="1"/>
  <c r="J88" i="30"/>
  <c r="J90" i="30" s="1"/>
  <c r="H69" i="8"/>
  <c r="H113" i="29"/>
  <c r="H123" i="29" s="1"/>
  <c r="H120" i="29" s="1"/>
  <c r="AS86" i="1"/>
  <c r="G105" i="29"/>
  <c r="AP589" i="1"/>
  <c r="AT589" i="1" s="1"/>
  <c r="D56" i="30"/>
  <c r="M56" i="29"/>
  <c r="T892" i="26"/>
  <c r="T2" i="26" s="1"/>
  <c r="J68" i="4"/>
  <c r="K68" i="4"/>
  <c r="K72" i="4"/>
  <c r="K89" i="4" s="1"/>
  <c r="K91" i="4" s="1"/>
  <c r="E37" i="8"/>
  <c r="K65" i="8"/>
  <c r="K66" i="8" s="1"/>
  <c r="N34" i="4"/>
  <c r="N30" i="4"/>
  <c r="E111" i="29"/>
  <c r="J25" i="8"/>
  <c r="J23" i="8" s="1"/>
  <c r="J23" i="4"/>
  <c r="J26" i="4"/>
  <c r="J28" i="4" s="1"/>
  <c r="J81" i="30"/>
  <c r="J56" i="8"/>
  <c r="AS482" i="1"/>
  <c r="AS736" i="1"/>
  <c r="AS234" i="1"/>
  <c r="D55" i="30"/>
  <c r="M55" i="30" s="1"/>
  <c r="M55" i="29"/>
  <c r="M58" i="29" s="1"/>
  <c r="D58" i="29"/>
  <c r="D60" i="30"/>
  <c r="AS513" i="1"/>
  <c r="K67" i="7"/>
  <c r="AG829" i="1"/>
  <c r="AG890" i="1" s="1"/>
  <c r="AG13" i="1" s="1"/>
  <c r="G93" i="4"/>
  <c r="M92" i="4"/>
  <c r="M93" i="4"/>
  <c r="E93" i="4"/>
  <c r="D92" i="8"/>
  <c r="M92" i="8" s="1"/>
  <c r="M93" i="8" s="1"/>
  <c r="J92" i="8"/>
  <c r="J104" i="4"/>
  <c r="AS487" i="1"/>
  <c r="O13" i="27"/>
  <c r="R38" i="36" s="1"/>
  <c r="P896" i="27"/>
  <c r="M65" i="30"/>
  <c r="J32" i="8"/>
  <c r="J34" i="4"/>
  <c r="AS724" i="1"/>
  <c r="H31" i="8"/>
  <c r="N31" i="8" s="1"/>
  <c r="N30" i="8" s="1"/>
  <c r="H30" i="4"/>
  <c r="H34" i="4"/>
  <c r="AR354" i="1"/>
  <c r="AL898" i="1"/>
  <c r="AL899" i="1"/>
  <c r="AP744" i="1"/>
  <c r="AT744" i="1" s="1"/>
  <c r="D79" i="29"/>
  <c r="AO730" i="1"/>
  <c r="AT730" i="1" s="1"/>
  <c r="D35" i="29"/>
  <c r="J35" i="29"/>
  <c r="AP692" i="1"/>
  <c r="AT692" i="1" s="1"/>
  <c r="D29" i="29"/>
  <c r="J19" i="29"/>
  <c r="AP648" i="1"/>
  <c r="D20" i="29"/>
  <c r="M24" i="29"/>
  <c r="D24" i="30"/>
  <c r="AS631" i="1"/>
  <c r="J24" i="30"/>
  <c r="J27" i="29"/>
  <c r="J16" i="30"/>
  <c r="M16" i="30" s="1"/>
  <c r="M16" i="29"/>
  <c r="AP602" i="1"/>
  <c r="AT602" i="1"/>
  <c r="D13" i="29"/>
  <c r="D105" i="30"/>
  <c r="M105" i="29"/>
  <c r="AP576" i="1"/>
  <c r="AT576" i="1" s="1"/>
  <c r="D52" i="29"/>
  <c r="D69" i="29"/>
  <c r="D70" i="29" s="1"/>
  <c r="D66" i="29"/>
  <c r="D64" i="30"/>
  <c r="J58" i="29"/>
  <c r="J56" i="30"/>
  <c r="J58" i="30" s="1"/>
  <c r="D51" i="29"/>
  <c r="AO439" i="1"/>
  <c r="AT439" i="1" s="1"/>
  <c r="D72" i="29"/>
  <c r="D72" i="30" s="1"/>
  <c r="M72" i="30" s="1"/>
  <c r="J65" i="4"/>
  <c r="E72" i="4"/>
  <c r="N36" i="4"/>
  <c r="E35" i="4"/>
  <c r="K36" i="8"/>
  <c r="N36" i="8" s="1"/>
  <c r="K35" i="4"/>
  <c r="B34" i="36"/>
  <c r="N34" i="36"/>
  <c r="G106" i="30"/>
  <c r="M106" i="30" s="1"/>
  <c r="M106" i="29"/>
  <c r="P896" i="20"/>
  <c r="O13" i="20"/>
  <c r="AS634" i="1"/>
  <c r="AS375" i="1"/>
  <c r="D89" i="30"/>
  <c r="D46" i="30"/>
  <c r="D31" i="8"/>
  <c r="H14" i="8"/>
  <c r="N14" i="4"/>
  <c r="H20" i="4"/>
  <c r="N24" i="4"/>
  <c r="N23" i="4" s="1"/>
  <c r="H24" i="8"/>
  <c r="H26" i="4"/>
  <c r="M26" i="29"/>
  <c r="AS670" i="1"/>
  <c r="AO854" i="1"/>
  <c r="AG888" i="1"/>
  <c r="AH894" i="1" s="1"/>
  <c r="AH4" i="1" s="1"/>
  <c r="T888" i="1"/>
  <c r="AS841" i="1"/>
  <c r="AN888" i="1"/>
  <c r="D100" i="30"/>
  <c r="J69" i="29"/>
  <c r="AO25" i="1"/>
  <c r="AT25" i="1" s="1"/>
  <c r="E82" i="7"/>
  <c r="D69" i="4" s="1"/>
  <c r="D72" i="4" s="1"/>
  <c r="G69" i="7"/>
  <c r="G86" i="7"/>
  <c r="K93" i="8"/>
  <c r="K101" i="8"/>
  <c r="K104" i="8"/>
  <c r="M59" i="39" s="1"/>
  <c r="M58" i="39" s="1"/>
  <c r="M57" i="39" s="1"/>
  <c r="T908" i="25"/>
  <c r="T907" i="25"/>
  <c r="T911" i="25"/>
  <c r="AA233" i="1"/>
  <c r="AP233" i="1" s="1"/>
  <c r="T899" i="25"/>
  <c r="Z355" i="1"/>
  <c r="Z14" i="1"/>
  <c r="G63" i="4" s="1"/>
  <c r="G63" i="8" s="1"/>
  <c r="T905" i="20"/>
  <c r="AA50" i="1"/>
  <c r="V763" i="20"/>
  <c r="Z763" i="1"/>
  <c r="AO763" i="1" s="1"/>
  <c r="AT763" i="1" s="1"/>
  <c r="T899" i="1"/>
  <c r="D55" i="4"/>
  <c r="D55" i="8" s="1"/>
  <c r="AL27" i="1"/>
  <c r="AR27" i="1" s="1"/>
  <c r="H70" i="4"/>
  <c r="H70" i="8" s="1"/>
  <c r="N70" i="8" s="1"/>
  <c r="N68" i="8" s="1"/>
  <c r="AL51" i="1"/>
  <c r="W905" i="1"/>
  <c r="N108" i="29"/>
  <c r="N109" i="29"/>
  <c r="AH888" i="1"/>
  <c r="D97" i="29"/>
  <c r="AO788" i="1"/>
  <c r="AT788" i="1" s="1"/>
  <c r="J83" i="29"/>
  <c r="J85" i="29" s="1"/>
  <c r="J50" i="29"/>
  <c r="AS479" i="1"/>
  <c r="J43" i="29"/>
  <c r="J53" i="29"/>
  <c r="D20" i="4"/>
  <c r="T904" i="20"/>
  <c r="D32" i="29"/>
  <c r="AL19" i="1"/>
  <c r="AL902" i="1" s="1"/>
  <c r="AL908" i="1"/>
  <c r="AL132" i="1"/>
  <c r="AR132" i="1" s="1"/>
  <c r="J93" i="29"/>
  <c r="J93" i="30" s="1"/>
  <c r="J92" i="29"/>
  <c r="AP728" i="1"/>
  <c r="AT728" i="1"/>
  <c r="D34" i="29"/>
  <c r="M34" i="29"/>
  <c r="D25" i="29"/>
  <c r="D27" i="29"/>
  <c r="J60" i="29"/>
  <c r="M60" i="29"/>
  <c r="AO397" i="1"/>
  <c r="AT397" i="1" s="1"/>
  <c r="D44" i="29"/>
  <c r="D44" i="30" s="1"/>
  <c r="J44" i="29"/>
  <c r="J44" i="30"/>
  <c r="E27" i="29"/>
  <c r="E40" i="29"/>
  <c r="T907" i="20"/>
  <c r="T910" i="25"/>
  <c r="T911" i="20"/>
  <c r="T910" i="20"/>
  <c r="T904" i="25"/>
  <c r="D101" i="29"/>
  <c r="AP802" i="1"/>
  <c r="D93" i="29"/>
  <c r="D93" i="30" s="1"/>
  <c r="D95" i="30" s="1"/>
  <c r="D92" i="29"/>
  <c r="AO797" i="1"/>
  <c r="AT797" i="1" s="1"/>
  <c r="J37" i="29"/>
  <c r="M37" i="29" s="1"/>
  <c r="AX760" i="1"/>
  <c r="AX13" i="1"/>
  <c r="R29" i="36" s="1"/>
  <c r="AO739" i="1"/>
  <c r="AT739" i="1" s="1"/>
  <c r="AP650" i="1"/>
  <c r="AT650" i="1" s="1"/>
  <c r="AO613" i="1"/>
  <c r="AT613" i="1" s="1"/>
  <c r="AP593" i="1"/>
  <c r="AT593" i="1" s="1"/>
  <c r="N551" i="1"/>
  <c r="AJ551" i="1" s="1"/>
  <c r="A552" i="1"/>
  <c r="N552" i="1" s="1"/>
  <c r="AJ552" i="1" s="1"/>
  <c r="AP242" i="1"/>
  <c r="AT242" i="1" s="1"/>
  <c r="AR144" i="1"/>
  <c r="AR105" i="1"/>
  <c r="AR23" i="1"/>
  <c r="B79" i="8"/>
  <c r="K79" i="8" s="1"/>
  <c r="K78" i="8"/>
  <c r="J86" i="4"/>
  <c r="AR55" i="1"/>
  <c r="AP569" i="1"/>
  <c r="AT569" i="1"/>
  <c r="A558" i="26"/>
  <c r="N557" i="26"/>
  <c r="A552" i="27"/>
  <c r="A553" i="27"/>
  <c r="N553" i="27" s="1"/>
  <c r="N551" i="27"/>
  <c r="A558" i="25"/>
  <c r="A559" i="25" s="1"/>
  <c r="N559" i="25" s="1"/>
  <c r="N557" i="25"/>
  <c r="B26" i="30"/>
  <c r="K26" i="30" s="1"/>
  <c r="K27" i="30" s="1"/>
  <c r="K25" i="30"/>
  <c r="H25" i="30"/>
  <c r="Q890" i="26"/>
  <c r="R896" i="26"/>
  <c r="J84" i="29"/>
  <c r="V408" i="27"/>
  <c r="Z408" i="1"/>
  <c r="AO408" i="1" s="1"/>
  <c r="AT408" i="1" s="1"/>
  <c r="B18" i="30"/>
  <c r="H18" i="30" s="1"/>
  <c r="E17" i="30"/>
  <c r="N17" i="30" s="1"/>
  <c r="H17" i="30"/>
  <c r="AR111" i="1"/>
  <c r="AR90" i="1"/>
  <c r="H46" i="30"/>
  <c r="N46" i="30" s="1"/>
  <c r="K47" i="30"/>
  <c r="AR21" i="1"/>
  <c r="AT92" i="1"/>
  <c r="E75" i="30"/>
  <c r="N75" i="30" s="1"/>
  <c r="N75" i="29"/>
  <c r="N61" i="30"/>
  <c r="N62" i="30"/>
  <c r="AS44" i="1"/>
  <c r="S829" i="25"/>
  <c r="S890" i="25" s="1"/>
  <c r="S13" i="25" s="1"/>
  <c r="AT16" i="1"/>
  <c r="AR74" i="1"/>
  <c r="N30" i="29"/>
  <c r="H30" i="30"/>
  <c r="N30" i="30" s="1"/>
  <c r="E355" i="38"/>
  <c r="E362" i="38" s="1"/>
  <c r="H116" i="29"/>
  <c r="H97" i="8"/>
  <c r="AS35" i="1"/>
  <c r="AS39" i="1"/>
  <c r="AS40" i="1"/>
  <c r="J84" i="30"/>
  <c r="M84" i="30"/>
  <c r="M84" i="29"/>
  <c r="J92" i="30"/>
  <c r="J95" i="30" s="1"/>
  <c r="AO14" i="1"/>
  <c r="H12" i="8"/>
  <c r="H20" i="8"/>
  <c r="D29" i="30"/>
  <c r="D81" i="29"/>
  <c r="D79" i="30"/>
  <c r="M79" i="30" s="1"/>
  <c r="M79" i="29"/>
  <c r="J34" i="8"/>
  <c r="J30" i="8"/>
  <c r="Q13" i="26"/>
  <c r="N552" i="27"/>
  <c r="A553" i="1"/>
  <c r="N553" i="1" s="1"/>
  <c r="AJ553" i="1" s="1"/>
  <c r="D34" i="30"/>
  <c r="M34" i="30" s="1"/>
  <c r="AR51" i="1"/>
  <c r="AL905" i="1"/>
  <c r="AL904" i="1"/>
  <c r="N82" i="7"/>
  <c r="N39" i="7" s="1"/>
  <c r="E39" i="7"/>
  <c r="AT854" i="1"/>
  <c r="M51" i="29"/>
  <c r="M20" i="29"/>
  <c r="J35" i="30"/>
  <c r="H34" i="8"/>
  <c r="H30" i="8"/>
  <c r="J93" i="8"/>
  <c r="J104" i="8"/>
  <c r="L59" i="39" s="1"/>
  <c r="L58" i="39" s="1"/>
  <c r="J101" i="8"/>
  <c r="G105" i="30"/>
  <c r="G109" i="29"/>
  <c r="N49" i="8"/>
  <c r="N50" i="8" s="1"/>
  <c r="H47" i="8"/>
  <c r="H50" i="8"/>
  <c r="AH890" i="1"/>
  <c r="AH13" i="1" s="1"/>
  <c r="E79" i="8"/>
  <c r="J79" i="8"/>
  <c r="H79" i="8"/>
  <c r="B80" i="8"/>
  <c r="H80" i="8" s="1"/>
  <c r="D92" i="30"/>
  <c r="M25" i="29"/>
  <c r="M27" i="29" s="1"/>
  <c r="AL829" i="1"/>
  <c r="N25" i="30"/>
  <c r="J86" i="8"/>
  <c r="J87" i="8" s="1"/>
  <c r="D32" i="30"/>
  <c r="M32" i="30" s="1"/>
  <c r="M32" i="29"/>
  <c r="AO355" i="1"/>
  <c r="J66" i="4"/>
  <c r="J65" i="8"/>
  <c r="J66" i="8"/>
  <c r="M52" i="29"/>
  <c r="D52" i="30"/>
  <c r="M52" i="30" s="1"/>
  <c r="D35" i="30"/>
  <c r="M35" i="30" s="1"/>
  <c r="E93" i="8"/>
  <c r="D62" i="30"/>
  <c r="M19" i="29"/>
  <c r="J84" i="4"/>
  <c r="D101" i="30"/>
  <c r="J60" i="30"/>
  <c r="M60" i="30" s="1"/>
  <c r="J62" i="30"/>
  <c r="J62" i="29"/>
  <c r="J43" i="30"/>
  <c r="J83" i="30"/>
  <c r="J85" i="30" s="1"/>
  <c r="H74" i="4"/>
  <c r="N74" i="4" s="1"/>
  <c r="M86" i="7"/>
  <c r="M48" i="7" s="1"/>
  <c r="J69" i="30"/>
  <c r="J70" i="30" s="1"/>
  <c r="J70" i="29"/>
  <c r="J77" i="29" s="1"/>
  <c r="D66" i="30"/>
  <c r="D13" i="30"/>
  <c r="M13" i="29"/>
  <c r="D22" i="29"/>
  <c r="J22" i="29"/>
  <c r="K90" i="7"/>
  <c r="J77" i="4" s="1"/>
  <c r="K69" i="7"/>
  <c r="J26" i="8"/>
  <c r="J28" i="8" s="1"/>
  <c r="E38" i="8"/>
  <c r="H87" i="8"/>
  <c r="J87" i="4"/>
  <c r="J102" i="30"/>
  <c r="R82" i="35"/>
  <c r="R68" i="35"/>
  <c r="P115" i="29"/>
  <c r="P115" i="30" s="1"/>
  <c r="U105" i="35"/>
  <c r="U83" i="35"/>
  <c r="U104" i="35"/>
  <c r="O82" i="35"/>
  <c r="U85" i="35"/>
  <c r="O68" i="35"/>
  <c r="P32" i="29"/>
  <c r="P32" i="30" s="1"/>
  <c r="P54" i="29"/>
  <c r="P54" i="30" s="1"/>
  <c r="U101" i="35"/>
  <c r="O74" i="35"/>
  <c r="R104" i="35"/>
  <c r="P20" i="35"/>
  <c r="O20" i="35"/>
  <c r="S40" i="35"/>
  <c r="R40" i="35"/>
  <c r="S20" i="35"/>
  <c r="R20" i="35"/>
  <c r="P64" i="35"/>
  <c r="O64" i="35"/>
  <c r="S64" i="35"/>
  <c r="R64" i="35"/>
  <c r="R28" i="35"/>
  <c r="S28" i="35"/>
  <c r="S67" i="35"/>
  <c r="R67" i="35"/>
  <c r="U78" i="35"/>
  <c r="O71" i="35"/>
  <c r="U82" i="35"/>
  <c r="U116" i="35"/>
  <c r="R85" i="35"/>
  <c r="U118" i="35"/>
  <c r="U86" i="35"/>
  <c r="U107" i="35"/>
  <c r="P75" i="29"/>
  <c r="U88" i="35"/>
  <c r="O85" i="35"/>
  <c r="R115" i="35"/>
  <c r="R88" i="35"/>
  <c r="P30" i="29"/>
  <c r="P30" i="30" s="1"/>
  <c r="P31" i="30" s="1"/>
  <c r="U119" i="35"/>
  <c r="U89" i="35"/>
  <c r="U69" i="35"/>
  <c r="O88" i="35"/>
  <c r="R118" i="35" s="1"/>
  <c r="S121" i="35" s="1"/>
  <c r="U68" i="35"/>
  <c r="R77" i="35"/>
  <c r="V114" i="35"/>
  <c r="O77" i="35"/>
  <c r="R107" i="35" s="1"/>
  <c r="P66" i="4"/>
  <c r="P66" i="8" s="1"/>
  <c r="U112" i="35"/>
  <c r="U115" i="35"/>
  <c r="U99" i="35"/>
  <c r="U74" i="35"/>
  <c r="O28" i="35"/>
  <c r="P28" i="35" s="1"/>
  <c r="O34" i="35"/>
  <c r="P34" i="35" s="1"/>
  <c r="P40" i="35"/>
  <c r="O40" i="35" s="1"/>
  <c r="O52" i="35"/>
  <c r="P52" i="35" s="1"/>
  <c r="R52" i="35"/>
  <c r="S52" i="35" s="1"/>
  <c r="R34" i="35"/>
  <c r="S34" i="35" s="1"/>
  <c r="R74" i="35"/>
  <c r="U75" i="35"/>
  <c r="U108" i="35"/>
  <c r="P114" i="29"/>
  <c r="P114" i="30" s="1"/>
  <c r="R71" i="35"/>
  <c r="V117" i="35"/>
  <c r="U77" i="35"/>
  <c r="U102" i="35"/>
  <c r="U113" i="35"/>
  <c r="P55" i="29"/>
  <c r="P55" i="30"/>
  <c r="U98" i="35"/>
  <c r="P67" i="35"/>
  <c r="O67" i="35" s="1"/>
  <c r="P67" i="4"/>
  <c r="P67" i="8" s="1"/>
  <c r="P77" i="29"/>
  <c r="P77" i="30" s="1"/>
  <c r="U71" i="35"/>
  <c r="U72" i="35"/>
  <c r="R112" i="35"/>
  <c r="AT355" i="1"/>
  <c r="N34" i="8"/>
  <c r="K57" i="7"/>
  <c r="M13" i="30"/>
  <c r="B81" i="8"/>
  <c r="K80" i="8"/>
  <c r="R98" i="35"/>
  <c r="AT886" i="1"/>
  <c r="AL888" i="1"/>
  <c r="E56" i="4"/>
  <c r="AR888" i="1"/>
  <c r="E101" i="8"/>
  <c r="E56" i="8"/>
  <c r="E104" i="8"/>
  <c r="N55" i="8"/>
  <c r="E101" i="4"/>
  <c r="N55" i="4"/>
  <c r="N101" i="4" s="1"/>
  <c r="AK888" i="1"/>
  <c r="AL894" i="1" s="1"/>
  <c r="AL4" i="1" s="1"/>
  <c r="E104" i="4"/>
  <c r="N104" i="4" s="1"/>
  <c r="AV13" i="1"/>
  <c r="AP205" i="1"/>
  <c r="AT205" i="1" s="1"/>
  <c r="AK829" i="1"/>
  <c r="AL892" i="1" s="1"/>
  <c r="D84" i="8"/>
  <c r="D87" i="8"/>
  <c r="N87" i="4"/>
  <c r="E23" i="8"/>
  <c r="E26" i="8"/>
  <c r="N24" i="8"/>
  <c r="D26" i="4"/>
  <c r="D28" i="4" s="1"/>
  <c r="D24" i="8"/>
  <c r="D26" i="8" s="1"/>
  <c r="D23" i="4"/>
  <c r="P892" i="1"/>
  <c r="P2" i="1" s="1"/>
  <c r="O890" i="1"/>
  <c r="P896" i="1" s="1"/>
  <c r="D12" i="4"/>
  <c r="E12" i="8"/>
  <c r="N13" i="8"/>
  <c r="N19" i="8"/>
  <c r="E20" i="8"/>
  <c r="E28" i="8" s="1"/>
  <c r="D63" i="8"/>
  <c r="N56" i="8"/>
  <c r="N56" i="4"/>
  <c r="D23" i="8"/>
  <c r="D40" i="4"/>
  <c r="D40" i="8" s="1"/>
  <c r="D41" i="4"/>
  <c r="D41" i="8" s="1"/>
  <c r="D43" i="4"/>
  <c r="AT419" i="1"/>
  <c r="M46" i="30"/>
  <c r="M46" i="29"/>
  <c r="X914" i="1"/>
  <c r="X915" i="1"/>
  <c r="AS128" i="1"/>
  <c r="Y914" i="1"/>
  <c r="Y915" i="1" s="1"/>
  <c r="Y892" i="1"/>
  <c r="Y2" i="1" s="1"/>
  <c r="H76" i="4"/>
  <c r="H76" i="8" s="1"/>
  <c r="H77" i="4"/>
  <c r="G57" i="7"/>
  <c r="H75" i="4"/>
  <c r="H82" i="4"/>
  <c r="M90" i="7"/>
  <c r="M57" i="7" s="1"/>
  <c r="R34" i="36"/>
  <c r="Q85" i="4"/>
  <c r="Q85" i="8"/>
  <c r="W890" i="1"/>
  <c r="W13" i="1"/>
  <c r="R33" i="36" s="1"/>
  <c r="W892" i="1"/>
  <c r="W2" i="1" s="1"/>
  <c r="V914" i="1"/>
  <c r="V915" i="1" s="1"/>
  <c r="E40" i="4"/>
  <c r="E42" i="4"/>
  <c r="E42" i="8" s="1"/>
  <c r="M80" i="7"/>
  <c r="M23" i="7" s="1"/>
  <c r="E41" i="4"/>
  <c r="E43" i="4"/>
  <c r="D23" i="7"/>
  <c r="B25" i="36"/>
  <c r="M50" i="29"/>
  <c r="D47" i="29"/>
  <c r="D47" i="30" s="1"/>
  <c r="AO418" i="1"/>
  <c r="D65" i="4"/>
  <c r="D65" i="8" s="1"/>
  <c r="D66" i="4"/>
  <c r="D50" i="8"/>
  <c r="D47" i="8"/>
  <c r="D42" i="4"/>
  <c r="D42" i="8" s="1"/>
  <c r="AN829" i="1"/>
  <c r="AN890" i="1" s="1"/>
  <c r="AN13" i="1" s="1"/>
  <c r="S829" i="1"/>
  <c r="R892" i="1"/>
  <c r="R2" i="1"/>
  <c r="D12" i="8"/>
  <c r="D20" i="8"/>
  <c r="H77" i="8"/>
  <c r="N77" i="8"/>
  <c r="N77" i="4"/>
  <c r="H75" i="8"/>
  <c r="W896" i="1"/>
  <c r="K39" i="4"/>
  <c r="P468" i="31"/>
  <c r="O468" i="31"/>
  <c r="X462" i="31"/>
  <c r="Y464" i="31"/>
  <c r="Y470" i="31" s="1"/>
  <c r="P470" i="31"/>
  <c r="O2" i="31"/>
  <c r="N43" i="29"/>
  <c r="E53" i="29"/>
  <c r="E77" i="29" s="1"/>
  <c r="E65" i="8"/>
  <c r="E66" i="8" s="1"/>
  <c r="E62" i="4"/>
  <c r="N63" i="8"/>
  <c r="E90" i="7"/>
  <c r="H65" i="8"/>
  <c r="H66" i="8" s="1"/>
  <c r="H66" i="4"/>
  <c r="H62" i="4" s="1"/>
  <c r="S464" i="31"/>
  <c r="S466" i="31" s="1"/>
  <c r="N43" i="30"/>
  <c r="N79" i="30"/>
  <c r="N81" i="30" s="1"/>
  <c r="H81" i="30"/>
  <c r="S470" i="31"/>
  <c r="R470" i="31" s="1"/>
  <c r="AP193" i="1"/>
  <c r="AT193" i="1" s="1"/>
  <c r="T829" i="1"/>
  <c r="T890" i="1" s="1"/>
  <c r="T13" i="1" s="1"/>
  <c r="D101" i="4"/>
  <c r="D104" i="4"/>
  <c r="AO857" i="1"/>
  <c r="R21" i="36"/>
  <c r="Q890" i="1"/>
  <c r="Q13" i="1"/>
  <c r="AV12" i="1"/>
  <c r="AV10" i="1"/>
  <c r="AS202" i="1"/>
  <c r="S829" i="20"/>
  <c r="X13" i="1"/>
  <c r="R13" i="1"/>
  <c r="R896" i="1"/>
  <c r="D81" i="8"/>
  <c r="E40" i="8"/>
  <c r="AH896" i="1"/>
  <c r="V121" i="35"/>
  <c r="G18" i="30"/>
  <c r="K18" i="30"/>
  <c r="AP50" i="1"/>
  <c r="O470" i="31"/>
  <c r="H73" i="4"/>
  <c r="AT857" i="1"/>
  <c r="P4" i="31"/>
  <c r="D43" i="8"/>
  <c r="AL2" i="1"/>
  <c r="H74" i="8"/>
  <c r="S80" i="35"/>
  <c r="B19" i="30"/>
  <c r="D25" i="30"/>
  <c r="M25" i="30"/>
  <c r="D81" i="30"/>
  <c r="AR19" i="1"/>
  <c r="H71" i="4"/>
  <c r="G48" i="7"/>
  <c r="D38" i="29"/>
  <c r="D40" i="29"/>
  <c r="M35" i="29"/>
  <c r="E35" i="8"/>
  <c r="N47" i="8"/>
  <c r="R101" i="35"/>
  <c r="S110" i="35" s="1"/>
  <c r="J76" i="4"/>
  <c r="J76" i="8" s="1"/>
  <c r="J75" i="4"/>
  <c r="D95" i="29"/>
  <c r="M56" i="30"/>
  <c r="D58" i="30"/>
  <c r="AT648" i="1"/>
  <c r="H83" i="4"/>
  <c r="B82" i="8"/>
  <c r="K82" i="8" s="1"/>
  <c r="K81" i="8"/>
  <c r="J82" i="4"/>
  <c r="V110" i="35"/>
  <c r="P76" i="29"/>
  <c r="P75" i="30"/>
  <c r="P76" i="30" s="1"/>
  <c r="J95" i="29"/>
  <c r="J111" i="29" s="1"/>
  <c r="N558" i="26"/>
  <c r="A559" i="26"/>
  <c r="N559" i="26" s="1"/>
  <c r="J38" i="29"/>
  <c r="J37" i="30"/>
  <c r="D69" i="8"/>
  <c r="H28" i="4"/>
  <c r="D69" i="30"/>
  <c r="AT667" i="1"/>
  <c r="D97" i="30"/>
  <c r="N50" i="4"/>
  <c r="B37" i="36"/>
  <c r="AT742" i="1"/>
  <c r="AT806" i="1"/>
  <c r="AT459" i="1"/>
  <c r="E71" i="8"/>
  <c r="E68" i="4"/>
  <c r="U470" i="31"/>
  <c r="U2" i="31"/>
  <c r="K40" i="8"/>
  <c r="M63" i="4"/>
  <c r="AT423" i="1"/>
  <c r="AT425" i="1"/>
  <c r="T892" i="27"/>
  <c r="T2" i="27" s="1"/>
  <c r="T896" i="26"/>
  <c r="S13" i="26"/>
  <c r="G45" i="29"/>
  <c r="AT711" i="1"/>
  <c r="AT754" i="1"/>
  <c r="E76" i="4"/>
  <c r="E75" i="4"/>
  <c r="E82" i="4"/>
  <c r="D57" i="7"/>
  <c r="AT540" i="1"/>
  <c r="T829" i="25"/>
  <c r="T890" i="25" s="1"/>
  <c r="T13" i="25" s="1"/>
  <c r="Q108" i="30"/>
  <c r="K69" i="8"/>
  <c r="N69" i="8"/>
  <c r="AT520" i="1"/>
  <c r="N13" i="36"/>
  <c r="H40" i="4"/>
  <c r="H42" i="4"/>
  <c r="H42" i="8" s="1"/>
  <c r="G15" i="7"/>
  <c r="AT718" i="1"/>
  <c r="AT812" i="1"/>
  <c r="AT645" i="1"/>
  <c r="Q45" i="30"/>
  <c r="Q69" i="30" s="1"/>
  <c r="N84" i="7"/>
  <c r="N44" i="7" s="1"/>
  <c r="E38" i="4"/>
  <c r="AM829" i="1"/>
  <c r="D36" i="8"/>
  <c r="D35" i="4"/>
  <c r="G64" i="30"/>
  <c r="G66" i="29"/>
  <c r="G108" i="30"/>
  <c r="G109" i="30" s="1"/>
  <c r="H35" i="4"/>
  <c r="H37" i="8"/>
  <c r="H38" i="8" s="1"/>
  <c r="AS659" i="1"/>
  <c r="AS627" i="1"/>
  <c r="AO690" i="1"/>
  <c r="AT690" i="1"/>
  <c r="AS657" i="1"/>
  <c r="D83" i="29"/>
  <c r="AT393" i="1"/>
  <c r="AT275" i="1"/>
  <c r="AP848" i="1"/>
  <c r="AT848" i="1"/>
  <c r="D98" i="29"/>
  <c r="AR366" i="1"/>
  <c r="AS265" i="1"/>
  <c r="T911" i="1"/>
  <c r="D82" i="4" s="1"/>
  <c r="D107" i="29"/>
  <c r="K78" i="7"/>
  <c r="J45" i="4" s="1"/>
  <c r="AP135" i="1"/>
  <c r="AT135" i="1"/>
  <c r="D33" i="4"/>
  <c r="N22" i="8"/>
  <c r="AO595" i="1"/>
  <c r="AT595" i="1" s="1"/>
  <c r="E78" i="8"/>
  <c r="N44" i="8"/>
  <c r="AO191" i="1"/>
  <c r="AT191" i="1" s="1"/>
  <c r="N14" i="8"/>
  <c r="B49" i="30"/>
  <c r="K49" i="30" s="1"/>
  <c r="H48" i="30"/>
  <c r="K48" i="30"/>
  <c r="E48" i="30"/>
  <c r="B108" i="30"/>
  <c r="K108" i="30" s="1"/>
  <c r="H107" i="30"/>
  <c r="N107" i="30" s="1"/>
  <c r="G49" i="30"/>
  <c r="N34" i="30"/>
  <c r="N38" i="30"/>
  <c r="N88" i="30"/>
  <c r="K109" i="30"/>
  <c r="E57" i="30"/>
  <c r="AP14" i="1"/>
  <c r="M47" i="7"/>
  <c r="M69" i="7"/>
  <c r="G32" i="7"/>
  <c r="H57" i="30"/>
  <c r="H58" i="30" s="1"/>
  <c r="Z149" i="1"/>
  <c r="AA160" i="1"/>
  <c r="AP160" i="1" s="1"/>
  <c r="Z176" i="1"/>
  <c r="AA194" i="1"/>
  <c r="AP194" i="1"/>
  <c r="AA202" i="1"/>
  <c r="AP202" i="1"/>
  <c r="AA210" i="1"/>
  <c r="AA272" i="1"/>
  <c r="AP272" i="1" s="1"/>
  <c r="AA282" i="1"/>
  <c r="AP282" i="1" s="1"/>
  <c r="AA328" i="1"/>
  <c r="AP328" i="1" s="1"/>
  <c r="AA384" i="1"/>
  <c r="AA392" i="1"/>
  <c r="AP392" i="1" s="1"/>
  <c r="H100" i="30"/>
  <c r="N562" i="27"/>
  <c r="H47" i="30"/>
  <c r="H106" i="30"/>
  <c r="AS33" i="1"/>
  <c r="AS53" i="1"/>
  <c r="AS37" i="1"/>
  <c r="AS41" i="1"/>
  <c r="V409" i="26"/>
  <c r="V13" i="26" s="1"/>
  <c r="AA28" i="1"/>
  <c r="AP28" i="1" s="1"/>
  <c r="AT28" i="1" s="1"/>
  <c r="AA40" i="1"/>
  <c r="AP40" i="1" s="1"/>
  <c r="AT40" i="1" s="1"/>
  <c r="AA44" i="1"/>
  <c r="AP44" i="1"/>
  <c r="AT44" i="1" s="1"/>
  <c r="AA62" i="1"/>
  <c r="AP62" i="1" s="1"/>
  <c r="AT62" i="1" s="1"/>
  <c r="Z79" i="1"/>
  <c r="AO79" i="1" s="1"/>
  <c r="AT79" i="1" s="1"/>
  <c r="Z83" i="1"/>
  <c r="Z112" i="1"/>
  <c r="AO112" i="1"/>
  <c r="AT112" i="1" s="1"/>
  <c r="AA128" i="1"/>
  <c r="Z144" i="1"/>
  <c r="AO144" i="1" s="1"/>
  <c r="AT144" i="1" s="1"/>
  <c r="Z160" i="1"/>
  <c r="AO160" i="1" s="1"/>
  <c r="AT160" i="1" s="1"/>
  <c r="AA180" i="1"/>
  <c r="Z189" i="1"/>
  <c r="AO189" i="1" s="1"/>
  <c r="AT189" i="1" s="1"/>
  <c r="AA197" i="1"/>
  <c r="AP197" i="1" s="1"/>
  <c r="AT197" i="1" s="1"/>
  <c r="Z208" i="1"/>
  <c r="AO208" i="1"/>
  <c r="Z214" i="1"/>
  <c r="Z221" i="1"/>
  <c r="AA241" i="1"/>
  <c r="AP241" i="1"/>
  <c r="AT241" i="1" s="1"/>
  <c r="AA257" i="1"/>
  <c r="AP257" i="1" s="1"/>
  <c r="AT257" i="1" s="1"/>
  <c r="Z278" i="1"/>
  <c r="AO278" i="1" s="1"/>
  <c r="AT278" i="1" s="1"/>
  <c r="Z290" i="1"/>
  <c r="AO290" i="1" s="1"/>
  <c r="AT290" i="1" s="1"/>
  <c r="Z306" i="1"/>
  <c r="AO306" i="1"/>
  <c r="AT306" i="1" s="1"/>
  <c r="Z318" i="1"/>
  <c r="AO318" i="1" s="1"/>
  <c r="AT318" i="1" s="1"/>
  <c r="Z330" i="1"/>
  <c r="AO330" i="1" s="1"/>
  <c r="AA344" i="1"/>
  <c r="AP344" i="1" s="1"/>
  <c r="AT344" i="1" s="1"/>
  <c r="Z363" i="1"/>
  <c r="AO363" i="1" s="1"/>
  <c r="AT363" i="1" s="1"/>
  <c r="Z379" i="1"/>
  <c r="AO379" i="1"/>
  <c r="AT379" i="1" s="1"/>
  <c r="Z398" i="1"/>
  <c r="AO398" i="1" s="1"/>
  <c r="Z771" i="1"/>
  <c r="AO771" i="1" s="1"/>
  <c r="AT771" i="1" s="1"/>
  <c r="Z779" i="1"/>
  <c r="AO779" i="1" s="1"/>
  <c r="AT779" i="1" s="1"/>
  <c r="Z783" i="1"/>
  <c r="AO783" i="1"/>
  <c r="AT783" i="1" s="1"/>
  <c r="Z791" i="1"/>
  <c r="Z801" i="1"/>
  <c r="Z809" i="1"/>
  <c r="AO809" i="1" s="1"/>
  <c r="AT809" i="1" s="1"/>
  <c r="Z817" i="1"/>
  <c r="Z825" i="1"/>
  <c r="AO825" i="1" s="1"/>
  <c r="AT825" i="1" s="1"/>
  <c r="AA26" i="1"/>
  <c r="AP26" i="1" s="1"/>
  <c r="AT26" i="1" s="1"/>
  <c r="AA42" i="1"/>
  <c r="AP42" i="1" s="1"/>
  <c r="AT42" i="1" s="1"/>
  <c r="AA68" i="1"/>
  <c r="AP68" i="1"/>
  <c r="AT68" i="1" s="1"/>
  <c r="Z85" i="1"/>
  <c r="AO85" i="1" s="1"/>
  <c r="AT85" i="1" s="1"/>
  <c r="Z115" i="1"/>
  <c r="AA53" i="1"/>
  <c r="AP53" i="1" s="1"/>
  <c r="AA400" i="1"/>
  <c r="AP400" i="1" s="1"/>
  <c r="Z766" i="1"/>
  <c r="AO766" i="1" s="1"/>
  <c r="AT766" i="1" s="1"/>
  <c r="Z768" i="1"/>
  <c r="AO768" i="1" s="1"/>
  <c r="AT768" i="1" s="1"/>
  <c r="Z774" i="1"/>
  <c r="AO774" i="1"/>
  <c r="AT774" i="1" s="1"/>
  <c r="Z776" i="1"/>
  <c r="AO776" i="1" s="1"/>
  <c r="AT776" i="1" s="1"/>
  <c r="Z786" i="1"/>
  <c r="AO786" i="1" s="1"/>
  <c r="AT786" i="1" s="1"/>
  <c r="Z792" i="1"/>
  <c r="AO792" i="1" s="1"/>
  <c r="AT792" i="1" s="1"/>
  <c r="Z794" i="1"/>
  <c r="AO794" i="1"/>
  <c r="AT794" i="1" s="1"/>
  <c r="Z800" i="1"/>
  <c r="AO800" i="1" s="1"/>
  <c r="AT800" i="1" s="1"/>
  <c r="Z802" i="1"/>
  <c r="AO802" i="1" s="1"/>
  <c r="AT802" i="1" s="1"/>
  <c r="Z808" i="1"/>
  <c r="AO808" i="1" s="1"/>
  <c r="AT808" i="1" s="1"/>
  <c r="Z810" i="1"/>
  <c r="AO810" i="1"/>
  <c r="AT810" i="1" s="1"/>
  <c r="Z816" i="1"/>
  <c r="AO816" i="1" s="1"/>
  <c r="AT816" i="1" s="1"/>
  <c r="Z818" i="1"/>
  <c r="AO818" i="1" s="1"/>
  <c r="AT818" i="1" s="1"/>
  <c r="Z824" i="1"/>
  <c r="Z826" i="1"/>
  <c r="AO826" i="1"/>
  <c r="AT826" i="1" s="1"/>
  <c r="Z15" i="1"/>
  <c r="AA32" i="1"/>
  <c r="AA36" i="1"/>
  <c r="AP36" i="1" s="1"/>
  <c r="AA48" i="1"/>
  <c r="AP48" i="1" s="1"/>
  <c r="AT48" i="1" s="1"/>
  <c r="AA52" i="1"/>
  <c r="AA904" i="1" s="1"/>
  <c r="Z60" i="1"/>
  <c r="AA66" i="1"/>
  <c r="AP66" i="1" s="1"/>
  <c r="AT66" i="1" s="1"/>
  <c r="Z71" i="1"/>
  <c r="Z75" i="1"/>
  <c r="AO75" i="1" s="1"/>
  <c r="AT75" i="1" s="1"/>
  <c r="Z87" i="1"/>
  <c r="AA99" i="1"/>
  <c r="G17" i="4" s="1"/>
  <c r="Z104" i="1"/>
  <c r="Z108" i="1"/>
  <c r="AA118" i="1"/>
  <c r="Z121" i="1"/>
  <c r="AO121" i="1" s="1"/>
  <c r="Z124" i="1"/>
  <c r="AA132" i="1"/>
  <c r="Z136" i="1"/>
  <c r="AA140" i="1"/>
  <c r="Z148" i="1"/>
  <c r="Z152" i="1"/>
  <c r="AO152" i="1" s="1"/>
  <c r="AT152" i="1" s="1"/>
  <c r="Z156" i="1"/>
  <c r="AO156" i="1" s="1"/>
  <c r="AT156" i="1" s="1"/>
  <c r="Z163" i="1"/>
  <c r="AO163" i="1" s="1"/>
  <c r="AT163" i="1" s="1"/>
  <c r="Z167" i="1"/>
  <c r="AO167" i="1"/>
  <c r="AT167" i="1" s="1"/>
  <c r="Z171" i="1"/>
  <c r="AO171" i="1" s="1"/>
  <c r="AT171" i="1" s="1"/>
  <c r="AA175" i="1"/>
  <c r="AP175" i="1" s="1"/>
  <c r="AT175" i="1" s="1"/>
  <c r="AA177" i="1"/>
  <c r="S64" i="33" s="1"/>
  <c r="AA182" i="1"/>
  <c r="AP182" i="1" s="1"/>
  <c r="AT182" i="1" s="1"/>
  <c r="Z192" i="1"/>
  <c r="AO192" i="1" s="1"/>
  <c r="Z194" i="1"/>
  <c r="AO194" i="1" s="1"/>
  <c r="AT194" i="1" s="1"/>
  <c r="Z200" i="1"/>
  <c r="Z204" i="1"/>
  <c r="AO204" i="1"/>
  <c r="Z206" i="1"/>
  <c r="AO206" i="1"/>
  <c r="Z210" i="1"/>
  <c r="AO210" i="1"/>
  <c r="Z212" i="1"/>
  <c r="Z216" i="1"/>
  <c r="Z218" i="1"/>
  <c r="AA225" i="1"/>
  <c r="AP225" i="1" s="1"/>
  <c r="AT225" i="1" s="1"/>
  <c r="Z229" i="1"/>
  <c r="AO229" i="1"/>
  <c r="AT229" i="1" s="1"/>
  <c r="AA237" i="1"/>
  <c r="AP237" i="1" s="1"/>
  <c r="AT237" i="1" s="1"/>
  <c r="Z249" i="1"/>
  <c r="AO249" i="1" s="1"/>
  <c r="AT249" i="1" s="1"/>
  <c r="AA261" i="1"/>
  <c r="AA265" i="1"/>
  <c r="AP265" i="1"/>
  <c r="AT265" i="1" s="1"/>
  <c r="AA269" i="1"/>
  <c r="Z272" i="1"/>
  <c r="AO272" i="1" s="1"/>
  <c r="AT272" i="1" s="1"/>
  <c r="Z274" i="1"/>
  <c r="AO274" i="1" s="1"/>
  <c r="Z276" i="1"/>
  <c r="AO276" i="1" s="1"/>
  <c r="Z280" i="1"/>
  <c r="AO280" i="1" s="1"/>
  <c r="AT280" i="1" s="1"/>
  <c r="Z282" i="1"/>
  <c r="AO282" i="1" s="1"/>
  <c r="AT282" i="1" s="1"/>
  <c r="Z286" i="1"/>
  <c r="Z294" i="1"/>
  <c r="AO294" i="1" s="1"/>
  <c r="AT294" i="1" s="1"/>
  <c r="Z298" i="1"/>
  <c r="AO298" i="1"/>
  <c r="AT298" i="1" s="1"/>
  <c r="Z302" i="1"/>
  <c r="Z310" i="1"/>
  <c r="AO310" i="1" s="1"/>
  <c r="AT310" i="1" s="1"/>
  <c r="Z314" i="1"/>
  <c r="AO314" i="1" s="1"/>
  <c r="AT314" i="1" s="1"/>
  <c r="Z322" i="1"/>
  <c r="AO322" i="1"/>
  <c r="Z325" i="1"/>
  <c r="AO325" i="1"/>
  <c r="AT325" i="1" s="1"/>
  <c r="Z328" i="1"/>
  <c r="AO328" i="1" s="1"/>
  <c r="Z333" i="1"/>
  <c r="AO333" i="1" s="1"/>
  <c r="AT333" i="1" s="1"/>
  <c r="AA337" i="1"/>
  <c r="AP337" i="1" s="1"/>
  <c r="AT337" i="1" s="1"/>
  <c r="Z341" i="1"/>
  <c r="Z347" i="1"/>
  <c r="AO347" i="1" s="1"/>
  <c r="AT347" i="1" s="1"/>
  <c r="Z351" i="1"/>
  <c r="AO351" i="1"/>
  <c r="AT351" i="1" s="1"/>
  <c r="Z359" i="1"/>
  <c r="AA367" i="1"/>
  <c r="AP367" i="1" s="1"/>
  <c r="AT367" i="1" s="1"/>
  <c r="Z371" i="1"/>
  <c r="AO371" i="1" s="1"/>
  <c r="AT371" i="1" s="1"/>
  <c r="Z375" i="1"/>
  <c r="Z386" i="1"/>
  <c r="AO386" i="1" s="1"/>
  <c r="AT386" i="1" s="1"/>
  <c r="Z394" i="1"/>
  <c r="Z400" i="1"/>
  <c r="AO400" i="1" s="1"/>
  <c r="AT400" i="1" s="1"/>
  <c r="Z61" i="1"/>
  <c r="AO61" i="1" s="1"/>
  <c r="Z73" i="1"/>
  <c r="Z89" i="1"/>
  <c r="AO89" i="1" s="1"/>
  <c r="AT89" i="1" s="1"/>
  <c r="Z179" i="1"/>
  <c r="AA212" i="1"/>
  <c r="AP212" i="1" s="1"/>
  <c r="Z303" i="1"/>
  <c r="AO303" i="1"/>
  <c r="AT303" i="1" s="1"/>
  <c r="Z360" i="1"/>
  <c r="AO360" i="1" s="1"/>
  <c r="AT360" i="1" s="1"/>
  <c r="Z376" i="1"/>
  <c r="AA386" i="1"/>
  <c r="AP386" i="1" s="1"/>
  <c r="AA394" i="1"/>
  <c r="AP394" i="1" s="1"/>
  <c r="V667" i="25"/>
  <c r="AA34" i="1"/>
  <c r="AP34" i="1" s="1"/>
  <c r="AT34" i="1" s="1"/>
  <c r="AA38" i="1"/>
  <c r="AP38" i="1" s="1"/>
  <c r="AT38" i="1" s="1"/>
  <c r="Z106" i="1"/>
  <c r="AO106" i="1"/>
  <c r="AT106" i="1" s="1"/>
  <c r="Z110" i="1"/>
  <c r="AO110" i="1" s="1"/>
  <c r="AT110" i="1" s="1"/>
  <c r="Z168" i="1"/>
  <c r="AO168" i="1" s="1"/>
  <c r="AT168" i="1" s="1"/>
  <c r="Z172" i="1"/>
  <c r="AO172" i="1" s="1"/>
  <c r="AT172" i="1" s="1"/>
  <c r="AA206" i="1"/>
  <c r="AP206" i="1"/>
  <c r="AA208" i="1"/>
  <c r="AP208" i="1"/>
  <c r="AA266" i="1"/>
  <c r="AP266" i="1"/>
  <c r="AT266" i="1" s="1"/>
  <c r="AA270" i="1"/>
  <c r="AP270" i="1" s="1"/>
  <c r="AT270" i="1" s="1"/>
  <c r="AA322" i="1"/>
  <c r="Z326" i="1"/>
  <c r="AO326" i="1" s="1"/>
  <c r="AT326" i="1" s="1"/>
  <c r="AA380" i="1"/>
  <c r="AP380" i="1" s="1"/>
  <c r="AT380" i="1" s="1"/>
  <c r="V404" i="20"/>
  <c r="Z767" i="1"/>
  <c r="AO767" i="1" s="1"/>
  <c r="AT767" i="1" s="1"/>
  <c r="Z769" i="1"/>
  <c r="AO769" i="1" s="1"/>
  <c r="AT769" i="1" s="1"/>
  <c r="Z795" i="1"/>
  <c r="AO795" i="1" s="1"/>
  <c r="AT795" i="1" s="1"/>
  <c r="Z799" i="1"/>
  <c r="AR43" i="1"/>
  <c r="AA198" i="1"/>
  <c r="AP198" i="1"/>
  <c r="AT198" i="1" s="1"/>
  <c r="Z246" i="1"/>
  <c r="AO246" i="1" s="1"/>
  <c r="AT246" i="1" s="1"/>
  <c r="Z319" i="1"/>
  <c r="AO319" i="1" s="1"/>
  <c r="AT319" i="1" s="1"/>
  <c r="AA330" i="1"/>
  <c r="AP330" i="1" s="1"/>
  <c r="AT330" i="1" s="1"/>
  <c r="Z345" i="1"/>
  <c r="AO345" i="1" s="1"/>
  <c r="AT345" i="1" s="1"/>
  <c r="Z392" i="1"/>
  <c r="AO392" i="1" s="1"/>
  <c r="AT392" i="1" s="1"/>
  <c r="V406" i="25"/>
  <c r="V13" i="25"/>
  <c r="V409" i="25"/>
  <c r="AA58" i="1"/>
  <c r="AA908" i="1" s="1"/>
  <c r="AA121" i="1"/>
  <c r="AP121" i="1" s="1"/>
  <c r="AA125" i="1"/>
  <c r="AP125" i="1" s="1"/>
  <c r="AT125" i="1" s="1"/>
  <c r="Z181" i="1"/>
  <c r="AO181" i="1" s="1"/>
  <c r="AT181" i="1" s="1"/>
  <c r="Z183" i="1"/>
  <c r="AO183" i="1"/>
  <c r="AT183" i="1" s="1"/>
  <c r="AA214" i="1"/>
  <c r="S71" i="33" s="1"/>
  <c r="AA216" i="1"/>
  <c r="AA218" i="1"/>
  <c r="AP218" i="1" s="1"/>
  <c r="AA222" i="1"/>
  <c r="AA276" i="1"/>
  <c r="AP276" i="1" s="1"/>
  <c r="Z334" i="1"/>
  <c r="AO334" i="1" s="1"/>
  <c r="AT334" i="1" s="1"/>
  <c r="Z338" i="1"/>
  <c r="AO338" i="1"/>
  <c r="AT338" i="1" s="1"/>
  <c r="AA388" i="1"/>
  <c r="AP388" i="1" s="1"/>
  <c r="AT388" i="1" s="1"/>
  <c r="AA390" i="1"/>
  <c r="AP390" i="1" s="1"/>
  <c r="AT390" i="1" s="1"/>
  <c r="AA418" i="1"/>
  <c r="Z775" i="1"/>
  <c r="AO775" i="1"/>
  <c r="AT775" i="1" s="1"/>
  <c r="Z777" i="1"/>
  <c r="AO777" i="1" s="1"/>
  <c r="AT777" i="1" s="1"/>
  <c r="Z805" i="1"/>
  <c r="AO805" i="1" s="1"/>
  <c r="Z807" i="1"/>
  <c r="AO807" i="1" s="1"/>
  <c r="AT807" i="1" s="1"/>
  <c r="Z119" i="1"/>
  <c r="AO119" i="1" s="1"/>
  <c r="AT119" i="1" s="1"/>
  <c r="Z164" i="1"/>
  <c r="AO164" i="1" s="1"/>
  <c r="AT164" i="1" s="1"/>
  <c r="AA262" i="1"/>
  <c r="AP262" i="1"/>
  <c r="AT262" i="1" s="1"/>
  <c r="Z287" i="1"/>
  <c r="AO287" i="1" s="1"/>
  <c r="AT287" i="1" s="1"/>
  <c r="Z384" i="1"/>
  <c r="Z765" i="1"/>
  <c r="AO765" i="1" s="1"/>
  <c r="AT765" i="1" s="1"/>
  <c r="Z773" i="1"/>
  <c r="AO773" i="1" s="1"/>
  <c r="AT773" i="1" s="1"/>
  <c r="Z785" i="1"/>
  <c r="AO785" i="1" s="1"/>
  <c r="AT785" i="1" s="1"/>
  <c r="Z793" i="1"/>
  <c r="AO793" i="1"/>
  <c r="AT793" i="1" s="1"/>
  <c r="Z803" i="1"/>
  <c r="Z811" i="1"/>
  <c r="AO811" i="1" s="1"/>
  <c r="AT811" i="1" s="1"/>
  <c r="Z819" i="1"/>
  <c r="AO819" i="1" s="1"/>
  <c r="AT819" i="1" s="1"/>
  <c r="Z827" i="1"/>
  <c r="AA64" i="1"/>
  <c r="AP64" i="1" s="1"/>
  <c r="AT64" i="1" s="1"/>
  <c r="Z141" i="1"/>
  <c r="AO141" i="1"/>
  <c r="AT141" i="1" s="1"/>
  <c r="Z145" i="1"/>
  <c r="AO145" i="1" s="1"/>
  <c r="AT145" i="1" s="1"/>
  <c r="AA190" i="1"/>
  <c r="AP190" i="1" s="1"/>
  <c r="AT190" i="1" s="1"/>
  <c r="AA192" i="1"/>
  <c r="Z202" i="1"/>
  <c r="AO202" i="1"/>
  <c r="AT202" i="1" s="1"/>
  <c r="AA234" i="1"/>
  <c r="AA238" i="1"/>
  <c r="AP238" i="1"/>
  <c r="AT238" i="1" s="1"/>
  <c r="Z291" i="1"/>
  <c r="AO291" i="1" s="1"/>
  <c r="AT291" i="1" s="1"/>
  <c r="Z295" i="1"/>
  <c r="AO295" i="1"/>
  <c r="AT295" i="1" s="1"/>
  <c r="Z348" i="1"/>
  <c r="AO348" i="1" s="1"/>
  <c r="Z352" i="1"/>
  <c r="AO352" i="1" s="1"/>
  <c r="AT352" i="1" s="1"/>
  <c r="AA396" i="1"/>
  <c r="AP396" i="1" s="1"/>
  <c r="AT396" i="1" s="1"/>
  <c r="AA398" i="1"/>
  <c r="AP398" i="1"/>
  <c r="Z781" i="1"/>
  <c r="AO781" i="1"/>
  <c r="AT781" i="1" s="1"/>
  <c r="Z813" i="1"/>
  <c r="AO813" i="1" s="1"/>
  <c r="AT813" i="1" s="1"/>
  <c r="Z815" i="1"/>
  <c r="AO815" i="1" s="1"/>
  <c r="AT815" i="1" s="1"/>
  <c r="AR198" i="1"/>
  <c r="AA30" i="1"/>
  <c r="AP30" i="1"/>
  <c r="AT30" i="1" s="1"/>
  <c r="AA46" i="1"/>
  <c r="AP46" i="1" s="1"/>
  <c r="AT46" i="1" s="1"/>
  <c r="Z137" i="1"/>
  <c r="Z153" i="1"/>
  <c r="AO153" i="1" s="1"/>
  <c r="AT153" i="1" s="1"/>
  <c r="AA204" i="1"/>
  <c r="AP204" i="1" s="1"/>
  <c r="Z217" i="1"/>
  <c r="Z230" i="1"/>
  <c r="AO230" i="1" s="1"/>
  <c r="AA274" i="1"/>
  <c r="Z77" i="1"/>
  <c r="Z81" i="1"/>
  <c r="Z157" i="1"/>
  <c r="AO157" i="1" s="1"/>
  <c r="AT157" i="1" s="1"/>
  <c r="AA200" i="1"/>
  <c r="AP200" i="1" s="1"/>
  <c r="Z250" i="1"/>
  <c r="AO250" i="1" s="1"/>
  <c r="AT250" i="1" s="1"/>
  <c r="Z254" i="1"/>
  <c r="AO254" i="1"/>
  <c r="AT254" i="1" s="1"/>
  <c r="Z307" i="1"/>
  <c r="AO307" i="1" s="1"/>
  <c r="AT307" i="1" s="1"/>
  <c r="Z311" i="1"/>
  <c r="AO311" i="1"/>
  <c r="AT311" i="1" s="1"/>
  <c r="AA364" i="1"/>
  <c r="AP364" i="1" s="1"/>
  <c r="AT364" i="1" s="1"/>
  <c r="Z368" i="1"/>
  <c r="AO368" i="1" s="1"/>
  <c r="AT368" i="1" s="1"/>
  <c r="Z787" i="1"/>
  <c r="AO787" i="1" s="1"/>
  <c r="AT787" i="1" s="1"/>
  <c r="Z789" i="1"/>
  <c r="AO789" i="1"/>
  <c r="AT789" i="1" s="1"/>
  <c r="Z821" i="1"/>
  <c r="AO821" i="1" s="1"/>
  <c r="AT821" i="1" s="1"/>
  <c r="Z823" i="1"/>
  <c r="V12" i="25"/>
  <c r="G92" i="29"/>
  <c r="AO799" i="1"/>
  <c r="AT799" i="1" s="1"/>
  <c r="S69" i="33"/>
  <c r="AO824" i="1"/>
  <c r="AT824" i="1" s="1"/>
  <c r="G100" i="29"/>
  <c r="AO115" i="1"/>
  <c r="AT115" i="1" s="1"/>
  <c r="R78" i="33"/>
  <c r="AO221" i="1"/>
  <c r="AT221" i="1" s="1"/>
  <c r="G80" i="4"/>
  <c r="AP128" i="1"/>
  <c r="AT128" i="1"/>
  <c r="AP384" i="1"/>
  <c r="J75" i="8"/>
  <c r="V123" i="35"/>
  <c r="V122" i="35"/>
  <c r="V124" i="35"/>
  <c r="G81" i="4"/>
  <c r="AP274" i="1"/>
  <c r="H66" i="7"/>
  <c r="AT805" i="1"/>
  <c r="AP214" i="1"/>
  <c r="AO376" i="1"/>
  <c r="R66" i="33"/>
  <c r="AO179" i="1"/>
  <c r="AT179" i="1" s="1"/>
  <c r="AO286" i="1"/>
  <c r="AT286" i="1" s="1"/>
  <c r="H78" i="7"/>
  <c r="AP261" i="1"/>
  <c r="AT261" i="1" s="1"/>
  <c r="AO136" i="1"/>
  <c r="AT136" i="1" s="1"/>
  <c r="AP118" i="1"/>
  <c r="AT118" i="1" s="1"/>
  <c r="G22" i="4"/>
  <c r="AO87" i="1"/>
  <c r="AT87" i="1"/>
  <c r="H88" i="7"/>
  <c r="G70" i="4"/>
  <c r="AP32" i="1"/>
  <c r="AT32" i="1"/>
  <c r="G68" i="29"/>
  <c r="AO791" i="1"/>
  <c r="AT791" i="1" s="1"/>
  <c r="AO214" i="1"/>
  <c r="AT214" i="1"/>
  <c r="R71" i="33"/>
  <c r="G78" i="4"/>
  <c r="AP180" i="1"/>
  <c r="AT180" i="1"/>
  <c r="N100" i="30"/>
  <c r="R51" i="35"/>
  <c r="S51" i="35" s="1"/>
  <c r="AO149" i="1"/>
  <c r="E108" i="30"/>
  <c r="J108" i="30"/>
  <c r="J109" i="30" s="1"/>
  <c r="D108" i="30"/>
  <c r="H108" i="30"/>
  <c r="H109" i="30" s="1"/>
  <c r="E49" i="30"/>
  <c r="J49" i="30"/>
  <c r="D49" i="30"/>
  <c r="B50" i="30"/>
  <c r="H49" i="30"/>
  <c r="N49" i="30" s="1"/>
  <c r="D33" i="8"/>
  <c r="D30" i="4"/>
  <c r="D34" i="4"/>
  <c r="S39" i="35"/>
  <c r="D98" i="30"/>
  <c r="E76" i="8"/>
  <c r="N76" i="4"/>
  <c r="G45" i="30"/>
  <c r="M45" i="30" s="1"/>
  <c r="M45" i="29"/>
  <c r="T13" i="27"/>
  <c r="T896" i="27"/>
  <c r="K39" i="8"/>
  <c r="M37" i="30"/>
  <c r="J38" i="30"/>
  <c r="Q29" i="29"/>
  <c r="V113" i="35"/>
  <c r="Q74" i="29"/>
  <c r="Q48" i="29"/>
  <c r="V111" i="35"/>
  <c r="V112" i="35"/>
  <c r="K83" i="8"/>
  <c r="T896" i="25"/>
  <c r="AT50" i="1"/>
  <c r="N42" i="4"/>
  <c r="AO375" i="1"/>
  <c r="AT375" i="1" s="1"/>
  <c r="R69" i="33"/>
  <c r="AO212" i="1"/>
  <c r="AT212" i="1" s="1"/>
  <c r="AO200" i="1"/>
  <c r="AT200" i="1" s="1"/>
  <c r="G44" i="4"/>
  <c r="AP140" i="1"/>
  <c r="AT140" i="1"/>
  <c r="G93" i="29"/>
  <c r="AO801" i="1"/>
  <c r="AT801" i="1" s="1"/>
  <c r="S68" i="33"/>
  <c r="AP210" i="1"/>
  <c r="AT210" i="1"/>
  <c r="N12" i="8"/>
  <c r="N20" i="8"/>
  <c r="J41" i="4"/>
  <c r="J41" i="8" s="1"/>
  <c r="J42" i="4"/>
  <c r="J42" i="8" s="1"/>
  <c r="J43" i="4"/>
  <c r="J43" i="8" s="1"/>
  <c r="J40" i="4"/>
  <c r="K15" i="7"/>
  <c r="D35" i="8"/>
  <c r="D38" i="8"/>
  <c r="E75" i="8"/>
  <c r="E83" i="4"/>
  <c r="E89" i="4" s="1"/>
  <c r="E91" i="4" s="1"/>
  <c r="E73" i="4"/>
  <c r="N75" i="4"/>
  <c r="H35" i="8"/>
  <c r="K73" i="8"/>
  <c r="AO137" i="1"/>
  <c r="AT137" i="1" s="1"/>
  <c r="G79" i="4"/>
  <c r="AP192" i="1"/>
  <c r="AO803" i="1"/>
  <c r="AT803" i="1" s="1"/>
  <c r="G94" i="29"/>
  <c r="G95" i="29" s="1"/>
  <c r="S79" i="33"/>
  <c r="AP222" i="1"/>
  <c r="AT222" i="1" s="1"/>
  <c r="AA907" i="1"/>
  <c r="AP58" i="1"/>
  <c r="AT58" i="1" s="1"/>
  <c r="G44" i="29"/>
  <c r="AO394" i="1"/>
  <c r="G32" i="4"/>
  <c r="AO341" i="1"/>
  <c r="AT341" i="1" s="1"/>
  <c r="G48" i="4"/>
  <c r="AO302" i="1"/>
  <c r="AT302" i="1"/>
  <c r="R75" i="33"/>
  <c r="AO218" i="1"/>
  <c r="AT218" i="1" s="1"/>
  <c r="AT206" i="1"/>
  <c r="AT192" i="1"/>
  <c r="G85" i="4"/>
  <c r="G87" i="4" s="1"/>
  <c r="AP132" i="1"/>
  <c r="AT132" i="1" s="1"/>
  <c r="G25" i="4"/>
  <c r="AO108" i="1"/>
  <c r="AT108" i="1" s="1"/>
  <c r="AP52" i="1"/>
  <c r="AT52" i="1" s="1"/>
  <c r="AA905" i="1"/>
  <c r="AO15" i="1"/>
  <c r="G64" i="4"/>
  <c r="G64" i="8" s="1"/>
  <c r="G97" i="29"/>
  <c r="AO817" i="1"/>
  <c r="AT817" i="1"/>
  <c r="AT208" i="1"/>
  <c r="G16" i="4"/>
  <c r="AO83" i="1"/>
  <c r="AT83" i="1" s="1"/>
  <c r="N106" i="30"/>
  <c r="AP99" i="1"/>
  <c r="AT99" i="1" s="1"/>
  <c r="AT14" i="1"/>
  <c r="R68" i="33"/>
  <c r="G89" i="29"/>
  <c r="G89" i="30" s="1"/>
  <c r="D107" i="30"/>
  <c r="M107" i="29"/>
  <c r="M109" i="29" s="1"/>
  <c r="D109" i="29"/>
  <c r="AP177" i="1"/>
  <c r="AT177" i="1" s="1"/>
  <c r="D85" i="29"/>
  <c r="D83" i="30"/>
  <c r="D85" i="30" s="1"/>
  <c r="M83" i="29"/>
  <c r="M85" i="29" s="1"/>
  <c r="G66" i="30"/>
  <c r="M64" i="30"/>
  <c r="M66" i="30" s="1"/>
  <c r="H40" i="8"/>
  <c r="K72" i="8"/>
  <c r="K89" i="8" s="1"/>
  <c r="K91" i="8" s="1"/>
  <c r="K68" i="8"/>
  <c r="E72" i="8"/>
  <c r="E68" i="8"/>
  <c r="D102" i="30"/>
  <c r="D70" i="30"/>
  <c r="M38" i="29"/>
  <c r="H71" i="8"/>
  <c r="H72" i="8" s="1"/>
  <c r="N71" i="4"/>
  <c r="H72" i="4"/>
  <c r="H89" i="4" s="1"/>
  <c r="H91" i="4" s="1"/>
  <c r="D102" i="29"/>
  <c r="AO77" i="1"/>
  <c r="AT77" i="1" s="1"/>
  <c r="G14" i="4"/>
  <c r="G14" i="8" s="1"/>
  <c r="M14" i="8" s="1"/>
  <c r="AP234" i="1"/>
  <c r="AA911" i="1"/>
  <c r="G47" i="29"/>
  <c r="AP418" i="1"/>
  <c r="AT418" i="1" s="1"/>
  <c r="S73" i="33"/>
  <c r="AP216" i="1"/>
  <c r="V10" i="26"/>
  <c r="V12" i="26"/>
  <c r="H13" i="26"/>
  <c r="R26" i="36"/>
  <c r="AN892" i="1"/>
  <c r="AN2" i="1" s="1"/>
  <c r="G99" i="29"/>
  <c r="M99" i="29" s="1"/>
  <c r="AO823" i="1"/>
  <c r="AT823" i="1" s="1"/>
  <c r="AO81" i="1"/>
  <c r="AT81" i="1" s="1"/>
  <c r="G15" i="4"/>
  <c r="G15" i="8" s="1"/>
  <c r="R74" i="33"/>
  <c r="AO217" i="1"/>
  <c r="AT217" i="1" s="1"/>
  <c r="G101" i="29"/>
  <c r="AO827" i="1"/>
  <c r="AT827" i="1"/>
  <c r="G43" i="29"/>
  <c r="AO384" i="1"/>
  <c r="AP322" i="1"/>
  <c r="G33" i="4"/>
  <c r="G33" i="8" s="1"/>
  <c r="M33" i="8" s="1"/>
  <c r="G13" i="4"/>
  <c r="AO73" i="1"/>
  <c r="AT73" i="1" s="1"/>
  <c r="AO359" i="1"/>
  <c r="AT359" i="1" s="1"/>
  <c r="AT322" i="1"/>
  <c r="G86" i="4"/>
  <c r="M86" i="4" s="1"/>
  <c r="AP269" i="1"/>
  <c r="AT269" i="1" s="1"/>
  <c r="R73" i="33"/>
  <c r="AO216" i="1"/>
  <c r="AT216" i="1"/>
  <c r="AT204" i="1"/>
  <c r="R50" i="35"/>
  <c r="S50" i="35" s="1"/>
  <c r="AO148" i="1"/>
  <c r="AT148" i="1"/>
  <c r="AO124" i="1"/>
  <c r="AT124" i="1" s="1"/>
  <c r="G24" i="4"/>
  <c r="AO104" i="1"/>
  <c r="AT104" i="1" s="1"/>
  <c r="G19" i="4"/>
  <c r="G19" i="8" s="1"/>
  <c r="M19" i="8" s="1"/>
  <c r="AO71" i="1"/>
  <c r="AT71" i="1"/>
  <c r="G31" i="4"/>
  <c r="G30" i="4" s="1"/>
  <c r="R66" i="35"/>
  <c r="AO176" i="1"/>
  <c r="AT176" i="1"/>
  <c r="H80" i="7"/>
  <c r="G40" i="4" s="1"/>
  <c r="G40" i="8" s="1"/>
  <c r="N47" i="30"/>
  <c r="N57" i="30"/>
  <c r="N58" i="30" s="1"/>
  <c r="E58" i="30"/>
  <c r="G80" i="29"/>
  <c r="S75" i="33"/>
  <c r="AO60" i="1"/>
  <c r="AT60" i="1"/>
  <c r="E82" i="8"/>
  <c r="T892" i="25"/>
  <c r="T2" i="25"/>
  <c r="D68" i="8"/>
  <c r="D72" i="8"/>
  <c r="H68" i="4"/>
  <c r="G88" i="29"/>
  <c r="M88" i="29" s="1"/>
  <c r="G19" i="30"/>
  <c r="K19" i="30"/>
  <c r="E19" i="30"/>
  <c r="J19" i="30"/>
  <c r="H19" i="30"/>
  <c r="H22" i="30" s="1"/>
  <c r="D19" i="30"/>
  <c r="B20" i="30"/>
  <c r="N74" i="8"/>
  <c r="G31" i="8"/>
  <c r="M31" i="8" s="1"/>
  <c r="G97" i="30"/>
  <c r="M97" i="29"/>
  <c r="G78" i="8"/>
  <c r="G92" i="30"/>
  <c r="M92" i="29"/>
  <c r="M14" i="4"/>
  <c r="H68" i="8"/>
  <c r="N71" i="8"/>
  <c r="M107" i="30"/>
  <c r="D109" i="30"/>
  <c r="G32" i="8"/>
  <c r="M32" i="8" s="1"/>
  <c r="M32" i="4"/>
  <c r="N75" i="8"/>
  <c r="J40" i="8"/>
  <c r="G74" i="4"/>
  <c r="H50" i="30"/>
  <c r="G50" i="30"/>
  <c r="G53" i="30" s="1"/>
  <c r="E50" i="30"/>
  <c r="B51" i="30"/>
  <c r="J50" i="30"/>
  <c r="K50" i="30"/>
  <c r="N50" i="30" s="1"/>
  <c r="D50" i="30"/>
  <c r="G68" i="30"/>
  <c r="M68" i="29"/>
  <c r="H15" i="7"/>
  <c r="N78" i="7"/>
  <c r="N15" i="7" s="1"/>
  <c r="G81" i="8"/>
  <c r="S67" i="33"/>
  <c r="G100" i="30"/>
  <c r="M100" i="30" s="1"/>
  <c r="M100" i="29"/>
  <c r="N80" i="7"/>
  <c r="N23" i="7" s="1"/>
  <c r="G24" i="8"/>
  <c r="G23" i="4"/>
  <c r="G26" i="4"/>
  <c r="M24" i="4"/>
  <c r="G13" i="8"/>
  <c r="M13" i="4"/>
  <c r="G43" i="30"/>
  <c r="AT234" i="1"/>
  <c r="M83" i="30"/>
  <c r="M85" i="30" s="1"/>
  <c r="G16" i="8"/>
  <c r="M16" i="8" s="1"/>
  <c r="M16" i="4"/>
  <c r="E109" i="30"/>
  <c r="E111" i="30" s="1"/>
  <c r="N108" i="30"/>
  <c r="G86" i="8"/>
  <c r="M86" i="8" s="1"/>
  <c r="M15" i="4"/>
  <c r="G101" i="30"/>
  <c r="M101" i="30" s="1"/>
  <c r="M101" i="29"/>
  <c r="G47" i="30"/>
  <c r="M47" i="29"/>
  <c r="M44" i="4"/>
  <c r="G44" i="8"/>
  <c r="M44" i="8" s="1"/>
  <c r="R67" i="33"/>
  <c r="N29" i="29"/>
  <c r="Q29" i="30"/>
  <c r="D34" i="8"/>
  <c r="D30" i="8"/>
  <c r="M49" i="30"/>
  <c r="AT149" i="1"/>
  <c r="G22" i="8"/>
  <c r="M22" i="8" s="1"/>
  <c r="M22" i="4"/>
  <c r="E20" i="30"/>
  <c r="D20" i="30"/>
  <c r="M20" i="30" s="1"/>
  <c r="B21" i="30"/>
  <c r="K20" i="30"/>
  <c r="J20" i="30"/>
  <c r="G20" i="30"/>
  <c r="G22" i="30" s="1"/>
  <c r="H20" i="30"/>
  <c r="Q74" i="30"/>
  <c r="N74" i="30"/>
  <c r="N74" i="29"/>
  <c r="G71" i="4"/>
  <c r="N88" i="7"/>
  <c r="N52" i="7" s="1"/>
  <c r="H52" i="7"/>
  <c r="AT376" i="1"/>
  <c r="M80" i="4"/>
  <c r="G80" i="8"/>
  <c r="G88" i="30"/>
  <c r="M80" i="29"/>
  <c r="M81" i="29" s="1"/>
  <c r="G80" i="30"/>
  <c r="G81" i="29"/>
  <c r="AT15" i="1"/>
  <c r="G25" i="8"/>
  <c r="M25" i="8" s="1"/>
  <c r="M25" i="4"/>
  <c r="G48" i="8"/>
  <c r="M48" i="4"/>
  <c r="G44" i="30"/>
  <c r="M44" i="30" s="1"/>
  <c r="M44" i="29"/>
  <c r="G79" i="8"/>
  <c r="G93" i="30"/>
  <c r="M93" i="30" s="1"/>
  <c r="M93" i="29"/>
  <c r="Q53" i="29"/>
  <c r="Q113" i="29" s="1"/>
  <c r="N48" i="29"/>
  <c r="N53" i="29" s="1"/>
  <c r="Q48" i="30"/>
  <c r="Q53" i="30" s="1"/>
  <c r="M70" i="4"/>
  <c r="G70" i="8"/>
  <c r="H67" i="7"/>
  <c r="H69" i="7" s="1"/>
  <c r="N66" i="7"/>
  <c r="N67" i="7"/>
  <c r="N69" i="7" s="1"/>
  <c r="M68" i="30"/>
  <c r="D51" i="30"/>
  <c r="H51" i="30"/>
  <c r="H53" i="30"/>
  <c r="H77" i="30" s="1"/>
  <c r="K51" i="30"/>
  <c r="G51" i="30"/>
  <c r="E51" i="30"/>
  <c r="N51" i="30" s="1"/>
  <c r="J51" i="30"/>
  <c r="J53" i="30" s="1"/>
  <c r="H90" i="7"/>
  <c r="H57" i="7" s="1"/>
  <c r="M80" i="30"/>
  <c r="M81" i="30"/>
  <c r="G81" i="30"/>
  <c r="N29" i="30"/>
  <c r="M24" i="8"/>
  <c r="M50" i="30"/>
  <c r="G74" i="8"/>
  <c r="M97" i="30"/>
  <c r="M13" i="8"/>
  <c r="M70" i="8"/>
  <c r="G71" i="8"/>
  <c r="M71" i="8" s="1"/>
  <c r="M71" i="4"/>
  <c r="N48" i="30"/>
  <c r="E21" i="30"/>
  <c r="J21" i="30"/>
  <c r="H21" i="30"/>
  <c r="G21" i="30"/>
  <c r="D21" i="30"/>
  <c r="K21" i="30"/>
  <c r="M23" i="4"/>
  <c r="M92" i="30"/>
  <c r="N90" i="7"/>
  <c r="N57" i="7" s="1"/>
  <c r="G75" i="4"/>
  <c r="G75" i="8" s="1"/>
  <c r="G77" i="4"/>
  <c r="G77" i="8" s="1"/>
  <c r="E53" i="30"/>
  <c r="M51" i="30"/>
  <c r="Y890" i="1"/>
  <c r="Y13" i="1" s="1"/>
  <c r="Q13" i="20"/>
  <c r="R896" i="20"/>
  <c r="S890" i="20"/>
  <c r="AS887" i="1"/>
  <c r="R894" i="20"/>
  <c r="R4" i="20"/>
  <c r="J45" i="8"/>
  <c r="J39" i="4"/>
  <c r="J46" i="4"/>
  <c r="S13" i="20"/>
  <c r="R4" i="31" l="1"/>
  <c r="R466" i="31"/>
  <c r="M34" i="8"/>
  <c r="M26" i="8"/>
  <c r="M23" i="8"/>
  <c r="M89" i="30"/>
  <c r="G90" i="30"/>
  <c r="N21" i="30"/>
  <c r="G26" i="8"/>
  <c r="N77" i="29"/>
  <c r="N20" i="30"/>
  <c r="G41" i="4"/>
  <c r="G41" i="8" s="1"/>
  <c r="G43" i="4"/>
  <c r="G99" i="30"/>
  <c r="M99" i="30" s="1"/>
  <c r="H23" i="7"/>
  <c r="G85" i="8"/>
  <c r="AP908" i="1"/>
  <c r="M31" i="4"/>
  <c r="AA910" i="1"/>
  <c r="H76" i="7"/>
  <c r="AT394" i="1"/>
  <c r="E57" i="7"/>
  <c r="D77" i="4"/>
  <c r="D77" i="8" s="1"/>
  <c r="N41" i="4"/>
  <c r="E41" i="8"/>
  <c r="N41" i="8" s="1"/>
  <c r="D66" i="8"/>
  <c r="D68" i="4"/>
  <c r="H81" i="8"/>
  <c r="E81" i="8"/>
  <c r="J81" i="8"/>
  <c r="N84" i="8"/>
  <c r="N87" i="8"/>
  <c r="M21" i="30"/>
  <c r="R2" i="33"/>
  <c r="M89" i="29"/>
  <c r="M90" i="29" s="1"/>
  <c r="G94" i="30"/>
  <c r="M94" i="30" s="1"/>
  <c r="R49" i="35"/>
  <c r="N72" i="8"/>
  <c r="AP907" i="1"/>
  <c r="G34" i="4"/>
  <c r="AT384" i="1"/>
  <c r="M108" i="30"/>
  <c r="J82" i="8"/>
  <c r="S468" i="31"/>
  <c r="H124" i="29"/>
  <c r="H121" i="29" s="1"/>
  <c r="H82" i="8"/>
  <c r="M95" i="30"/>
  <c r="J22" i="30"/>
  <c r="Q113" i="30"/>
  <c r="M30" i="8"/>
  <c r="E77" i="30"/>
  <c r="Y896" i="1"/>
  <c r="G23" i="8"/>
  <c r="M33" i="4"/>
  <c r="M26" i="4"/>
  <c r="J46" i="8"/>
  <c r="M19" i="30"/>
  <c r="N19" i="30"/>
  <c r="G53" i="29"/>
  <c r="G65" i="4"/>
  <c r="G65" i="8" s="1"/>
  <c r="G66" i="8" s="1"/>
  <c r="P80" i="35"/>
  <c r="N79" i="8"/>
  <c r="G84" i="4"/>
  <c r="V10" i="25"/>
  <c r="H13" i="25"/>
  <c r="AT274" i="1"/>
  <c r="T892" i="1"/>
  <c r="T2" i="1" s="1"/>
  <c r="N43" i="4"/>
  <c r="E43" i="8"/>
  <c r="N43" i="8" s="1"/>
  <c r="J40" i="29"/>
  <c r="J113" i="29" s="1"/>
  <c r="N80" i="8"/>
  <c r="M58" i="30"/>
  <c r="Q48" i="8"/>
  <c r="Q48" i="4"/>
  <c r="AT121" i="1"/>
  <c r="AT328" i="1"/>
  <c r="AT398" i="1"/>
  <c r="N109" i="30"/>
  <c r="N70" i="4"/>
  <c r="O13" i="1"/>
  <c r="R31" i="36" s="1"/>
  <c r="M2" i="4" s="1"/>
  <c r="AL901" i="1"/>
  <c r="D38" i="30"/>
  <c r="AK890" i="1"/>
  <c r="AK13" i="1" s="1"/>
  <c r="J18" i="30"/>
  <c r="D18" i="30"/>
  <c r="M18" i="30" s="1"/>
  <c r="D56" i="4"/>
  <c r="M63" i="8"/>
  <c r="AL890" i="1"/>
  <c r="E80" i="8"/>
  <c r="S91" i="35"/>
  <c r="H84" i="8"/>
  <c r="M72" i="29"/>
  <c r="N558" i="25"/>
  <c r="AH892" i="1"/>
  <c r="AH2" i="1" s="1"/>
  <c r="D74" i="4"/>
  <c r="D26" i="30"/>
  <c r="G26" i="30"/>
  <c r="G27" i="30" s="1"/>
  <c r="AT389" i="1"/>
  <c r="AT410" i="1"/>
  <c r="AT446" i="1"/>
  <c r="AT413" i="1"/>
  <c r="AT469" i="1"/>
  <c r="AT477" i="1"/>
  <c r="AT489" i="1"/>
  <c r="AT513" i="1"/>
  <c r="AT638" i="1"/>
  <c r="AT478" i="1"/>
  <c r="N22" i="29"/>
  <c r="N40" i="29" s="1"/>
  <c r="D28" i="8"/>
  <c r="J80" i="8"/>
  <c r="D80" i="8"/>
  <c r="M80" i="8" s="1"/>
  <c r="V91" i="35"/>
  <c r="E18" i="30"/>
  <c r="N18" i="30" s="1"/>
  <c r="E26" i="30"/>
  <c r="AX10" i="1"/>
  <c r="B38" i="36"/>
  <c r="B19" i="36"/>
  <c r="AT582" i="1"/>
  <c r="R36" i="36"/>
  <c r="N101" i="8"/>
  <c r="V80" i="35"/>
  <c r="H26" i="30"/>
  <c r="H27" i="30" s="1"/>
  <c r="H40" i="30" s="1"/>
  <c r="J26" i="30"/>
  <c r="J27" i="30" s="1"/>
  <c r="M105" i="30"/>
  <c r="N26" i="4"/>
  <c r="AX12" i="1"/>
  <c r="AT586" i="1"/>
  <c r="AT709" i="1"/>
  <c r="AT412" i="1"/>
  <c r="AT448" i="1"/>
  <c r="AT449" i="1"/>
  <c r="K46" i="4"/>
  <c r="AT461" i="1"/>
  <c r="AT501" i="1"/>
  <c r="AT545" i="1"/>
  <c r="AT724" i="1"/>
  <c r="AT764" i="1"/>
  <c r="AT484" i="1"/>
  <c r="AT820" i="1"/>
  <c r="S4" i="33"/>
  <c r="P81" i="4"/>
  <c r="R4" i="33"/>
  <c r="R34" i="33"/>
  <c r="J111" i="30"/>
  <c r="AT691" i="1"/>
  <c r="AS754" i="1"/>
  <c r="G36" i="30"/>
  <c r="J36" i="4"/>
  <c r="G18" i="8"/>
  <c r="M18" i="8" s="1"/>
  <c r="A192" i="31"/>
  <c r="N192" i="31" s="1"/>
  <c r="AS576" i="1"/>
  <c r="AS336" i="1"/>
  <c r="AS252" i="1"/>
  <c r="AS726" i="1"/>
  <c r="AS684" i="1"/>
  <c r="AS856" i="1"/>
  <c r="J66" i="30"/>
  <c r="J77" i="30" s="1"/>
  <c r="N38" i="29"/>
  <c r="K40" i="29"/>
  <c r="AS73" i="1"/>
  <c r="AS515" i="1"/>
  <c r="AS624" i="1"/>
  <c r="AS635" i="1"/>
  <c r="AR215" i="1"/>
  <c r="AS337" i="1"/>
  <c r="AS544" i="1"/>
  <c r="AS224" i="1"/>
  <c r="AS606" i="1"/>
  <c r="AO856" i="1"/>
  <c r="AT856" i="1" s="1"/>
  <c r="AT481" i="1"/>
  <c r="AT494" i="1"/>
  <c r="AT514" i="1"/>
  <c r="AT521" i="1"/>
  <c r="AT529" i="1"/>
  <c r="AT544" i="1"/>
  <c r="AT560" i="1"/>
  <c r="AT590" i="1"/>
  <c r="AT661" i="1"/>
  <c r="AT693" i="1"/>
  <c r="AT603" i="1"/>
  <c r="AT677" i="1"/>
  <c r="AT688" i="1"/>
  <c r="AT814" i="1"/>
  <c r="N69" i="4"/>
  <c r="K28" i="4"/>
  <c r="N90" i="29"/>
  <c r="N111" i="29" s="1"/>
  <c r="AS83" i="1"/>
  <c r="AS408" i="1"/>
  <c r="G69" i="29"/>
  <c r="H38" i="4"/>
  <c r="AO849" i="1"/>
  <c r="AT849" i="1" s="1"/>
  <c r="S888" i="1"/>
  <c r="T894" i="1" s="1"/>
  <c r="T4" i="1" s="1"/>
  <c r="AS854" i="1"/>
  <c r="AS888" i="1" s="1"/>
  <c r="AS369" i="1"/>
  <c r="AO281" i="1"/>
  <c r="AT281" i="1" s="1"/>
  <c r="D79" i="4"/>
  <c r="D43" i="29"/>
  <c r="AO705" i="1"/>
  <c r="AT705" i="1" s="1"/>
  <c r="V404" i="27"/>
  <c r="V13" i="27" s="1"/>
  <c r="AP705" i="1"/>
  <c r="N32" i="30"/>
  <c r="AT91" i="1"/>
  <c r="N14" i="30"/>
  <c r="N89" i="30"/>
  <c r="N90" i="30" s="1"/>
  <c r="AA190" i="31"/>
  <c r="AA462" i="31" s="1"/>
  <c r="E16" i="30"/>
  <c r="N92" i="30"/>
  <c r="N95" i="30" s="1"/>
  <c r="H99" i="30"/>
  <c r="H102" i="30" s="1"/>
  <c r="H111" i="30" s="1"/>
  <c r="K101" i="30"/>
  <c r="AP187" i="1"/>
  <c r="AT187" i="1" s="1"/>
  <c r="AS34" i="1"/>
  <c r="Z887" i="1"/>
  <c r="Z129" i="1"/>
  <c r="AA186" i="1"/>
  <c r="AP186" i="1" s="1"/>
  <c r="AT186" i="1" s="1"/>
  <c r="AA258" i="1"/>
  <c r="AP258" i="1" s="1"/>
  <c r="AT258" i="1" s="1"/>
  <c r="Z299" i="1"/>
  <c r="AO299" i="1" s="1"/>
  <c r="AT299" i="1" s="1"/>
  <c r="Z356" i="1"/>
  <c r="AA899" i="1" s="1"/>
  <c r="Z372" i="1"/>
  <c r="AO372" i="1" s="1"/>
  <c r="AT372" i="1" s="1"/>
  <c r="V407" i="20"/>
  <c r="AS28" i="1"/>
  <c r="AS31" i="1"/>
  <c r="AS43" i="1"/>
  <c r="AR31" i="1"/>
  <c r="AR34" i="1"/>
  <c r="AR59" i="1"/>
  <c r="AR140" i="1"/>
  <c r="AS27" i="1"/>
  <c r="AR40" i="1"/>
  <c r="AS48" i="1"/>
  <c r="AR45" i="1"/>
  <c r="AR47" i="1"/>
  <c r="AR49" i="1"/>
  <c r="AR65" i="1"/>
  <c r="AR67" i="1"/>
  <c r="AR69" i="1"/>
  <c r="AR114" i="1"/>
  <c r="AR116" i="1"/>
  <c r="AR118" i="1"/>
  <c r="P48" i="4"/>
  <c r="P48" i="8"/>
  <c r="AT61" i="1"/>
  <c r="G17" i="8"/>
  <c r="M17" i="8" s="1"/>
  <c r="M17" i="4"/>
  <c r="G12" i="4"/>
  <c r="G20" i="4"/>
  <c r="G28" i="4" s="1"/>
  <c r="D82" i="8"/>
  <c r="N42" i="8"/>
  <c r="M2" i="30"/>
  <c r="M2" i="8"/>
  <c r="M2" i="29"/>
  <c r="S113" i="35"/>
  <c r="S112" i="35"/>
  <c r="S111" i="35"/>
  <c r="X2" i="31"/>
  <c r="X470" i="31"/>
  <c r="H73" i="8"/>
  <c r="H83" i="8"/>
  <c r="H89" i="8" s="1"/>
  <c r="H91" i="8" s="1"/>
  <c r="N76" i="8"/>
  <c r="S122" i="35"/>
  <c r="S123" i="35"/>
  <c r="S124" i="35"/>
  <c r="V92" i="35"/>
  <c r="V94" i="35"/>
  <c r="V93" i="35"/>
  <c r="K58" i="39"/>
  <c r="K61" i="39"/>
  <c r="L57" i="39"/>
  <c r="K59" i="39"/>
  <c r="D101" i="8"/>
  <c r="D56" i="8"/>
  <c r="D104" i="8"/>
  <c r="D59" i="39" s="1"/>
  <c r="N53" i="30"/>
  <c r="N77" i="30" s="1"/>
  <c r="S2" i="33"/>
  <c r="M41" i="8"/>
  <c r="E113" i="29"/>
  <c r="M15" i="8"/>
  <c r="M20" i="8" s="1"/>
  <c r="M28" i="8" s="1"/>
  <c r="G12" i="8"/>
  <c r="AP910" i="1"/>
  <c r="AT230" i="1"/>
  <c r="AT348" i="1"/>
  <c r="AT36" i="1"/>
  <c r="AT53" i="1"/>
  <c r="AP905" i="1"/>
  <c r="AP904" i="1"/>
  <c r="J123" i="29"/>
  <c r="J120" i="29" s="1"/>
  <c r="J124" i="29"/>
  <c r="J121" i="29" s="1"/>
  <c r="M47" i="30"/>
  <c r="AL13" i="1"/>
  <c r="AL896" i="1"/>
  <c r="V83" i="35"/>
  <c r="V82" i="35"/>
  <c r="P48" i="29"/>
  <c r="P29" i="29"/>
  <c r="V81" i="35"/>
  <c r="P74" i="29"/>
  <c r="S94" i="35"/>
  <c r="S82" i="35"/>
  <c r="S83" i="35"/>
  <c r="S81" i="35"/>
  <c r="S92" i="35"/>
  <c r="P65" i="4"/>
  <c r="P45" i="4"/>
  <c r="P45" i="8" s="1"/>
  <c r="P64" i="4"/>
  <c r="P82" i="4"/>
  <c r="P82" i="8" s="1"/>
  <c r="P78" i="4"/>
  <c r="S93" i="35"/>
  <c r="P40" i="4"/>
  <c r="J73" i="4"/>
  <c r="J83" i="4"/>
  <c r="J89" i="4" s="1"/>
  <c r="J91" i="4" s="1"/>
  <c r="J77" i="8"/>
  <c r="J73" i="8" s="1"/>
  <c r="M77" i="4"/>
  <c r="N2" i="36"/>
  <c r="N6" i="36"/>
  <c r="AT233" i="1"/>
  <c r="AP911" i="1"/>
  <c r="AT276" i="1"/>
  <c r="M109" i="30"/>
  <c r="AR829" i="1"/>
  <c r="AR890" i="1" s="1"/>
  <c r="AR13" i="1" s="1"/>
  <c r="AR10" i="1" s="1"/>
  <c r="D15" i="30"/>
  <c r="M15" i="29"/>
  <c r="M22" i="29" s="1"/>
  <c r="AT399" i="1"/>
  <c r="K46" i="8"/>
  <c r="AT528" i="1"/>
  <c r="AT532" i="1"/>
  <c r="AT563" i="1"/>
  <c r="K73" i="4"/>
  <c r="J68" i="8"/>
  <c r="K111" i="29"/>
  <c r="K38" i="4"/>
  <c r="K37" i="8"/>
  <c r="N37" i="4"/>
  <c r="B27" i="36"/>
  <c r="N27" i="36"/>
  <c r="D88" i="30"/>
  <c r="D90" i="29"/>
  <c r="D111" i="29" s="1"/>
  <c r="N21" i="36"/>
  <c r="B21" i="36"/>
  <c r="N29" i="36"/>
  <c r="B29" i="36"/>
  <c r="J39" i="8"/>
  <c r="G82" i="4"/>
  <c r="G82" i="8" s="1"/>
  <c r="G76" i="4"/>
  <c r="G83" i="4" s="1"/>
  <c r="G34" i="8"/>
  <c r="G30" i="8"/>
  <c r="G95" i="30"/>
  <c r="K53" i="30"/>
  <c r="K77" i="30" s="1"/>
  <c r="K22" i="30"/>
  <c r="K40" i="30" s="1"/>
  <c r="M48" i="8"/>
  <c r="G20" i="8"/>
  <c r="G28" i="8" s="1"/>
  <c r="M41" i="4"/>
  <c r="G90" i="29"/>
  <c r="M19" i="4"/>
  <c r="M20" i="4" s="1"/>
  <c r="M28" i="4" s="1"/>
  <c r="M94" i="29"/>
  <c r="M95" i="29" s="1"/>
  <c r="M85" i="4"/>
  <c r="G98" i="29"/>
  <c r="G102" i="29" s="1"/>
  <c r="R25" i="36"/>
  <c r="R2" i="31"/>
  <c r="D75" i="4"/>
  <c r="D76" i="4"/>
  <c r="E59" i="39"/>
  <c r="E58" i="39" s="1"/>
  <c r="E57" i="39" s="1"/>
  <c r="N104" i="8"/>
  <c r="Q59" i="39" s="1"/>
  <c r="Q58" i="39" s="1"/>
  <c r="Q57" i="39" s="1"/>
  <c r="P31" i="29"/>
  <c r="P91" i="35"/>
  <c r="J84" i="8"/>
  <c r="AT409" i="1"/>
  <c r="AT434" i="1"/>
  <c r="AT438" i="1"/>
  <c r="AT447" i="1"/>
  <c r="K52" i="4"/>
  <c r="K54" i="4" s="1"/>
  <c r="K100" i="4" s="1"/>
  <c r="AT454" i="1"/>
  <c r="AT458" i="1"/>
  <c r="AT468" i="1"/>
  <c r="AT470" i="1"/>
  <c r="AT487" i="1"/>
  <c r="K77" i="29"/>
  <c r="V4" i="31"/>
  <c r="U468" i="31"/>
  <c r="AA888" i="1"/>
  <c r="AP874" i="1"/>
  <c r="AT874" i="1" s="1"/>
  <c r="AT630" i="1"/>
  <c r="AT727" i="1"/>
  <c r="G69" i="4"/>
  <c r="M66" i="29"/>
  <c r="G61" i="30"/>
  <c r="M61" i="29"/>
  <c r="M62" i="29" s="1"/>
  <c r="T117" i="20"/>
  <c r="V117" i="20"/>
  <c r="V13" i="20" s="1"/>
  <c r="H45" i="4"/>
  <c r="J12" i="8"/>
  <c r="AM888" i="1"/>
  <c r="H25" i="8"/>
  <c r="N15" i="4"/>
  <c r="G38" i="29"/>
  <c r="G40" i="29" s="1"/>
  <c r="G85" i="29"/>
  <c r="D87" i="4"/>
  <c r="N19" i="4"/>
  <c r="AS32" i="1"/>
  <c r="AS36" i="1"/>
  <c r="AS47" i="1"/>
  <c r="AS51" i="1"/>
  <c r="E45" i="4"/>
  <c r="E46" i="4" s="1"/>
  <c r="E52" i="4" s="1"/>
  <c r="E54" i="4" s="1"/>
  <c r="K103" i="4"/>
  <c r="D39" i="4"/>
  <c r="D45" i="8"/>
  <c r="D46" i="4"/>
  <c r="D52" i="4" s="1"/>
  <c r="D54" i="4" s="1"/>
  <c r="N113" i="29" l="1"/>
  <c r="H113" i="30"/>
  <c r="E45" i="8"/>
  <c r="K113" i="29"/>
  <c r="G55" i="4"/>
  <c r="AO887" i="1"/>
  <c r="Z888" i="1"/>
  <c r="AA894" i="1" s="1"/>
  <c r="AA4" i="1" s="1"/>
  <c r="N99" i="30"/>
  <c r="D43" i="30"/>
  <c r="D53" i="29"/>
  <c r="D77" i="29" s="1"/>
  <c r="M43" i="29"/>
  <c r="G69" i="30"/>
  <c r="M69" i="29"/>
  <c r="M70" i="29" s="1"/>
  <c r="G70" i="29"/>
  <c r="E27" i="30"/>
  <c r="N26" i="30"/>
  <c r="N27" i="30" s="1"/>
  <c r="G66" i="4"/>
  <c r="M85" i="8"/>
  <c r="G84" i="8"/>
  <c r="G87" i="8"/>
  <c r="D113" i="29"/>
  <c r="D79" i="8"/>
  <c r="M79" i="8" s="1"/>
  <c r="M79" i="4"/>
  <c r="N72" i="4"/>
  <c r="N68" i="4"/>
  <c r="J35" i="4"/>
  <c r="J38" i="4"/>
  <c r="J52" i="4" s="1"/>
  <c r="J54" i="4" s="1"/>
  <c r="J36" i="8"/>
  <c r="P81" i="8"/>
  <c r="M81" i="8" s="1"/>
  <c r="M81" i="4"/>
  <c r="S890" i="1"/>
  <c r="N81" i="8"/>
  <c r="N16" i="30"/>
  <c r="N22" i="30" s="1"/>
  <c r="N40" i="30" s="1"/>
  <c r="E22" i="30"/>
  <c r="E40" i="30" s="1"/>
  <c r="E113" i="30" s="1"/>
  <c r="V12" i="27"/>
  <c r="H13" i="27"/>
  <c r="R27" i="36"/>
  <c r="V10" i="27"/>
  <c r="M36" i="30"/>
  <c r="M38" i="30" s="1"/>
  <c r="G38" i="30"/>
  <c r="G40" i="30" s="1"/>
  <c r="M26" i="30"/>
  <c r="M27" i="30" s="1"/>
  <c r="D27" i="30"/>
  <c r="E73" i="8"/>
  <c r="E83" i="8"/>
  <c r="E89" i="8" s="1"/>
  <c r="E91" i="8" s="1"/>
  <c r="G49" i="4"/>
  <c r="J40" i="30"/>
  <c r="J113" i="30" s="1"/>
  <c r="R468" i="31"/>
  <c r="S4" i="31"/>
  <c r="N76" i="7"/>
  <c r="N11" i="7" s="1"/>
  <c r="G37" i="4"/>
  <c r="G36" i="4"/>
  <c r="H11" i="7"/>
  <c r="M30" i="4"/>
  <c r="M34" i="4"/>
  <c r="AO356" i="1"/>
  <c r="AA898" i="1"/>
  <c r="AO129" i="1"/>
  <c r="Z829" i="1"/>
  <c r="G45" i="4"/>
  <c r="N101" i="30"/>
  <c r="K102" i="30"/>
  <c r="K111" i="30" s="1"/>
  <c r="D74" i="8"/>
  <c r="M74" i="8" s="1"/>
  <c r="M74" i="4"/>
  <c r="G77" i="29"/>
  <c r="G43" i="8"/>
  <c r="M43" i="8" s="1"/>
  <c r="M43" i="4"/>
  <c r="V466" i="31"/>
  <c r="K123" i="29"/>
  <c r="K120" i="29" s="1"/>
  <c r="K124" i="29"/>
  <c r="K121" i="29" s="1"/>
  <c r="V10" i="20"/>
  <c r="V12" i="20"/>
  <c r="AW13" i="1"/>
  <c r="R23" i="36"/>
  <c r="R24" i="36" s="1"/>
  <c r="H13" i="20"/>
  <c r="P92" i="35"/>
  <c r="P81" i="35"/>
  <c r="Q65" i="4"/>
  <c r="Q45" i="4"/>
  <c r="Q40" i="4"/>
  <c r="Q64" i="4"/>
  <c r="Q82" i="4"/>
  <c r="P82" i="35"/>
  <c r="Q78" i="4"/>
  <c r="P94" i="35"/>
  <c r="P93" i="35"/>
  <c r="P83" i="35"/>
  <c r="M76" i="4"/>
  <c r="D76" i="8"/>
  <c r="N20" i="4"/>
  <c r="N28" i="4" s="1"/>
  <c r="N12" i="4"/>
  <c r="AN894" i="1"/>
  <c r="AN4" i="1" s="1"/>
  <c r="AM890" i="1"/>
  <c r="H39" i="4"/>
  <c r="H46" i="4"/>
  <c r="H52" i="4" s="1"/>
  <c r="H54" i="4" s="1"/>
  <c r="H45" i="8"/>
  <c r="T829" i="20"/>
  <c r="AA117" i="1"/>
  <c r="G62" i="30"/>
  <c r="M61" i="30"/>
  <c r="M62" i="30" s="1"/>
  <c r="G68" i="4"/>
  <c r="G72" i="4"/>
  <c r="G89" i="4" s="1"/>
  <c r="G91" i="4" s="1"/>
  <c r="G69" i="8"/>
  <c r="M69" i="4"/>
  <c r="D75" i="8"/>
  <c r="M75" i="4"/>
  <c r="D73" i="4"/>
  <c r="D83" i="4"/>
  <c r="D89" i="4" s="1"/>
  <c r="D91" i="4" s="1"/>
  <c r="M87" i="4"/>
  <c r="M84" i="4"/>
  <c r="D124" i="29"/>
  <c r="D121" i="29" s="1"/>
  <c r="D123" i="29"/>
  <c r="D120" i="29" s="1"/>
  <c r="N35" i="4"/>
  <c r="N38" i="4"/>
  <c r="N124" i="29"/>
  <c r="N121" i="29" s="1"/>
  <c r="Y466" i="31"/>
  <c r="M8" i="36"/>
  <c r="R8" i="36"/>
  <c r="M6" i="36"/>
  <c r="G6" i="4"/>
  <c r="G6" i="8" s="1"/>
  <c r="P40" i="8"/>
  <c r="P46" i="4"/>
  <c r="M40" i="4"/>
  <c r="M78" i="4"/>
  <c r="P78" i="8"/>
  <c r="P83" i="4"/>
  <c r="P64" i="8"/>
  <c r="M64" i="8" s="1"/>
  <c r="M64" i="4"/>
  <c r="P65" i="8"/>
  <c r="M65" i="8" s="1"/>
  <c r="M65" i="4"/>
  <c r="P74" i="30"/>
  <c r="M74" i="30" s="1"/>
  <c r="M74" i="29"/>
  <c r="M29" i="29"/>
  <c r="P29" i="30"/>
  <c r="E124" i="29"/>
  <c r="E121" i="29" s="1"/>
  <c r="E123" i="29"/>
  <c r="E120" i="29" s="1"/>
  <c r="P466" i="31"/>
  <c r="P85" i="8"/>
  <c r="P85" i="4"/>
  <c r="D58" i="39"/>
  <c r="E39" i="4"/>
  <c r="M12" i="4"/>
  <c r="K113" i="30"/>
  <c r="AP888" i="1"/>
  <c r="M77" i="8"/>
  <c r="M12" i="8"/>
  <c r="V95" i="35"/>
  <c r="J83" i="8"/>
  <c r="J89" i="8" s="1"/>
  <c r="J91" i="8" s="1"/>
  <c r="M82" i="4"/>
  <c r="N25" i="8"/>
  <c r="H26" i="8"/>
  <c r="H28" i="8" s="1"/>
  <c r="H23" i="8"/>
  <c r="M98" i="29"/>
  <c r="M102" i="29" s="1"/>
  <c r="M111" i="29" s="1"/>
  <c r="G98" i="30"/>
  <c r="G76" i="8"/>
  <c r="G73" i="4"/>
  <c r="M88" i="30"/>
  <c r="M90" i="30" s="1"/>
  <c r="D90" i="30"/>
  <c r="D111" i="30" s="1"/>
  <c r="K35" i="8"/>
  <c r="N37" i="8"/>
  <c r="K38" i="8"/>
  <c r="M15" i="30"/>
  <c r="M22" i="30" s="1"/>
  <c r="D22" i="30"/>
  <c r="D40" i="30" s="1"/>
  <c r="E124" i="30"/>
  <c r="E125" i="30"/>
  <c r="E122" i="30" s="1"/>
  <c r="M4" i="36"/>
  <c r="D6" i="4"/>
  <c r="D6" i="8" s="1"/>
  <c r="R4" i="36"/>
  <c r="M2" i="36"/>
  <c r="M48" i="29"/>
  <c r="M53" i="29" s="1"/>
  <c r="P48" i="30"/>
  <c r="P53" i="29"/>
  <c r="P113" i="29" s="1"/>
  <c r="P121" i="29" s="1"/>
  <c r="P120" i="29" s="1"/>
  <c r="AS829" i="1"/>
  <c r="AS890" i="1" s="1"/>
  <c r="AS13" i="1" s="1"/>
  <c r="AS10" i="1" s="1"/>
  <c r="G111" i="29"/>
  <c r="G113" i="29" s="1"/>
  <c r="K52" i="8"/>
  <c r="K54" i="8" s="1"/>
  <c r="M40" i="29"/>
  <c r="M82" i="8"/>
  <c r="D39" i="8"/>
  <c r="D46" i="8"/>
  <c r="D52" i="8" s="1"/>
  <c r="D54" i="8" s="1"/>
  <c r="E103" i="4"/>
  <c r="E100" i="4"/>
  <c r="D100" i="4"/>
  <c r="D103" i="4"/>
  <c r="E46" i="8"/>
  <c r="E52" i="8" s="1"/>
  <c r="E54" i="8" s="1"/>
  <c r="E39" i="8"/>
  <c r="G50" i="4" l="1"/>
  <c r="G49" i="8"/>
  <c r="G47" i="4"/>
  <c r="M49" i="4"/>
  <c r="M84" i="8"/>
  <c r="M87" i="8"/>
  <c r="AO888" i="1"/>
  <c r="AT887" i="1"/>
  <c r="AT888" i="1" s="1"/>
  <c r="G45" i="8"/>
  <c r="M45" i="8" s="1"/>
  <c r="M45" i="4"/>
  <c r="AT356" i="1"/>
  <c r="AP898" i="1"/>
  <c r="AP899" i="1"/>
  <c r="M36" i="4"/>
  <c r="G36" i="8"/>
  <c r="G38" i="4"/>
  <c r="G35" i="4"/>
  <c r="J38" i="8"/>
  <c r="J52" i="8" s="1"/>
  <c r="J54" i="8" s="1"/>
  <c r="J35" i="8"/>
  <c r="M43" i="30"/>
  <c r="D53" i="30"/>
  <c r="D77" i="30" s="1"/>
  <c r="D113" i="30" s="1"/>
  <c r="G56" i="4"/>
  <c r="G104" i="4"/>
  <c r="M104" i="4" s="1"/>
  <c r="G55" i="8"/>
  <c r="G101" i="4"/>
  <c r="M55" i="4"/>
  <c r="Z914" i="1"/>
  <c r="Z915" i="1" s="1"/>
  <c r="Z890" i="1"/>
  <c r="Z13" i="1" s="1"/>
  <c r="M37" i="4"/>
  <c r="G37" i="8"/>
  <c r="M37" i="8" s="1"/>
  <c r="J124" i="30"/>
  <c r="J125" i="30"/>
  <c r="J122" i="30" s="1"/>
  <c r="T896" i="1"/>
  <c r="S13" i="1"/>
  <c r="J100" i="4"/>
  <c r="J103" i="4"/>
  <c r="M69" i="30"/>
  <c r="M70" i="30" s="1"/>
  <c r="G70" i="30"/>
  <c r="G77" i="30" s="1"/>
  <c r="N102" i="30"/>
  <c r="N111" i="30" s="1"/>
  <c r="N113" i="30" s="1"/>
  <c r="N125" i="30" s="1"/>
  <c r="N122" i="30" s="1"/>
  <c r="H124" i="30"/>
  <c r="H125" i="30"/>
  <c r="H122" i="30" s="1"/>
  <c r="AP894" i="1"/>
  <c r="AP4" i="1" s="1"/>
  <c r="AT129" i="1"/>
  <c r="AO829" i="1"/>
  <c r="AO890" i="1" s="1"/>
  <c r="AO13" i="1" s="1"/>
  <c r="G123" i="29"/>
  <c r="G120" i="29" s="1"/>
  <c r="G124" i="29"/>
  <c r="G121" i="29" s="1"/>
  <c r="K103" i="8"/>
  <c r="K100" i="8"/>
  <c r="M3" i="39"/>
  <c r="M2" i="39" s="1"/>
  <c r="M1" i="39" s="1"/>
  <c r="D73" i="8"/>
  <c r="M75" i="8"/>
  <c r="D83" i="8"/>
  <c r="D89" i="8" s="1"/>
  <c r="D91" i="8" s="1"/>
  <c r="D3" i="39" s="1"/>
  <c r="E121" i="30"/>
  <c r="E128" i="39"/>
  <c r="E127" i="39" s="1"/>
  <c r="E66" i="39" s="1"/>
  <c r="N35" i="8"/>
  <c r="N38" i="8"/>
  <c r="M98" i="30"/>
  <c r="M102" i="30" s="1"/>
  <c r="G102" i="30"/>
  <c r="G111" i="30" s="1"/>
  <c r="N26" i="8"/>
  <c r="N28" i="8" s="1"/>
  <c r="N23" i="8"/>
  <c r="J103" i="8"/>
  <c r="J100" i="8"/>
  <c r="L3" i="39"/>
  <c r="L2" i="39" s="1"/>
  <c r="M29" i="30"/>
  <c r="P83" i="8"/>
  <c r="M78" i="8"/>
  <c r="P46" i="8"/>
  <c r="M40" i="8"/>
  <c r="M73" i="4"/>
  <c r="M83" i="4"/>
  <c r="M72" i="4"/>
  <c r="M68" i="4"/>
  <c r="G42" i="4"/>
  <c r="AP117" i="1"/>
  <c r="AA829" i="1"/>
  <c r="H39" i="8"/>
  <c r="H46" i="8"/>
  <c r="H52" i="8" s="1"/>
  <c r="H54" i="8" s="1"/>
  <c r="N78" i="4"/>
  <c r="Q78" i="8"/>
  <c r="Q83" i="4"/>
  <c r="Q82" i="8"/>
  <c r="N82" i="8" s="1"/>
  <c r="N82" i="4"/>
  <c r="Q46" i="4"/>
  <c r="N40" i="4"/>
  <c r="Q40" i="8"/>
  <c r="N65" i="4"/>
  <c r="Q65" i="8"/>
  <c r="Q121" i="29"/>
  <c r="Q120" i="29" s="1"/>
  <c r="U4" i="31"/>
  <c r="U466" i="31"/>
  <c r="M113" i="29"/>
  <c r="M77" i="29"/>
  <c r="M40" i="30"/>
  <c r="M66" i="8"/>
  <c r="P53" i="30"/>
  <c r="P113" i="30" s="1"/>
  <c r="P122" i="30" s="1"/>
  <c r="P121" i="30" s="1"/>
  <c r="M48" i="30"/>
  <c r="M53" i="30" s="1"/>
  <c r="M77" i="30" s="1"/>
  <c r="G73" i="8"/>
  <c r="G83" i="8"/>
  <c r="K125" i="30"/>
  <c r="K122" i="30" s="1"/>
  <c r="K124" i="30"/>
  <c r="C61" i="39"/>
  <c r="C58" i="39"/>
  <c r="C59" i="39"/>
  <c r="D57" i="39"/>
  <c r="O4" i="31"/>
  <c r="O466" i="31"/>
  <c r="P100" i="4"/>
  <c r="P101" i="4"/>
  <c r="X466" i="31"/>
  <c r="X4" i="31"/>
  <c r="M69" i="8"/>
  <c r="G72" i="8"/>
  <c r="G89" i="8" s="1"/>
  <c r="G91" i="8" s="1"/>
  <c r="G68" i="8"/>
  <c r="T890" i="20"/>
  <c r="T892" i="20"/>
  <c r="T2" i="20" s="1"/>
  <c r="H103" i="4"/>
  <c r="H100" i="4"/>
  <c r="AN896" i="1"/>
  <c r="AM13" i="1"/>
  <c r="N64" i="4"/>
  <c r="N66" i="4" s="1"/>
  <c r="Q64" i="8"/>
  <c r="N64" i="8" s="1"/>
  <c r="Q45" i="8"/>
  <c r="N45" i="8" s="1"/>
  <c r="N45" i="4"/>
  <c r="R22" i="36"/>
  <c r="H13" i="1"/>
  <c r="AV8" i="1"/>
  <c r="AW10" i="1"/>
  <c r="AW12" i="1"/>
  <c r="M111" i="30"/>
  <c r="M66" i="4"/>
  <c r="M76" i="8"/>
  <c r="E3" i="39"/>
  <c r="E2" i="39" s="1"/>
  <c r="E1" i="39" s="1"/>
  <c r="E100" i="8"/>
  <c r="E103" i="8"/>
  <c r="D100" i="8"/>
  <c r="D103" i="8"/>
  <c r="D125" i="30" l="1"/>
  <c r="D122" i="30" s="1"/>
  <c r="D124" i="30"/>
  <c r="M89" i="4"/>
  <c r="M49" i="8"/>
  <c r="G50" i="8"/>
  <c r="G47" i="8"/>
  <c r="I128" i="39"/>
  <c r="I127" i="39" s="1"/>
  <c r="I66" i="39" s="1"/>
  <c r="H121" i="30"/>
  <c r="G101" i="8"/>
  <c r="G104" i="8"/>
  <c r="H59" i="39" s="1"/>
  <c r="G56" i="8"/>
  <c r="M55" i="8"/>
  <c r="M91" i="4"/>
  <c r="G113" i="30"/>
  <c r="L128" i="39"/>
  <c r="L127" i="39" s="1"/>
  <c r="L66" i="39" s="1"/>
  <c r="J121" i="30"/>
  <c r="G38" i="8"/>
  <c r="M36" i="8"/>
  <c r="M35" i="8" s="1"/>
  <c r="G35" i="8"/>
  <c r="M50" i="4"/>
  <c r="M47" i="4"/>
  <c r="M38" i="8"/>
  <c r="M56" i="4"/>
  <c r="M101" i="4"/>
  <c r="M38" i="4"/>
  <c r="M35" i="4"/>
  <c r="J2" i="4"/>
  <c r="E2" i="4"/>
  <c r="N62" i="4"/>
  <c r="T13" i="20"/>
  <c r="T896" i="20"/>
  <c r="K121" i="30"/>
  <c r="M128" i="39"/>
  <c r="M127" i="39" s="1"/>
  <c r="D121" i="30"/>
  <c r="D128" i="39"/>
  <c r="M123" i="29"/>
  <c r="M120" i="29" s="1"/>
  <c r="M124" i="29"/>
  <c r="M121" i="29" s="1"/>
  <c r="N65" i="8"/>
  <c r="N124" i="30" s="1"/>
  <c r="Q122" i="30"/>
  <c r="Q121" i="30" s="1"/>
  <c r="Q46" i="8"/>
  <c r="N40" i="8"/>
  <c r="Q101" i="4"/>
  <c r="Q100" i="4"/>
  <c r="Q83" i="8"/>
  <c r="N78" i="8"/>
  <c r="H100" i="8"/>
  <c r="H103" i="8"/>
  <c r="I3" i="39"/>
  <c r="I2" i="39" s="1"/>
  <c r="I1" i="39" s="1"/>
  <c r="G42" i="8"/>
  <c r="M42" i="4"/>
  <c r="G39" i="4"/>
  <c r="G46" i="4"/>
  <c r="G52" i="4" s="1"/>
  <c r="G54" i="4" s="1"/>
  <c r="P100" i="8"/>
  <c r="P101" i="8"/>
  <c r="G125" i="30"/>
  <c r="G122" i="30" s="1"/>
  <c r="G124" i="30"/>
  <c r="N27" i="32"/>
  <c r="A9" i="4"/>
  <c r="A9" i="29"/>
  <c r="A9" i="30" s="1"/>
  <c r="M68" i="8"/>
  <c r="M72" i="8"/>
  <c r="Y468" i="31"/>
  <c r="N123" i="29"/>
  <c r="N120" i="29" s="1"/>
  <c r="N39" i="4"/>
  <c r="N46" i="4"/>
  <c r="N52" i="4" s="1"/>
  <c r="N54" i="4" s="1"/>
  <c r="N73" i="4"/>
  <c r="N83" i="4"/>
  <c r="N89" i="4" s="1"/>
  <c r="N91" i="4" s="1"/>
  <c r="AT117" i="1"/>
  <c r="AT829" i="1" s="1"/>
  <c r="AT890" i="1" s="1"/>
  <c r="AT13" i="1" s="1"/>
  <c r="AT10" i="1" s="1"/>
  <c r="AP829" i="1"/>
  <c r="K53" i="39"/>
  <c r="L1" i="39"/>
  <c r="K2" i="39"/>
  <c r="K3" i="39"/>
  <c r="K5" i="39"/>
  <c r="M73" i="8"/>
  <c r="M83" i="8"/>
  <c r="M113" i="30"/>
  <c r="N66" i="8"/>
  <c r="AA914" i="1"/>
  <c r="AA915" i="1" s="1"/>
  <c r="AA890" i="1"/>
  <c r="AA892" i="1"/>
  <c r="AA2" i="1" s="1"/>
  <c r="D2" i="39"/>
  <c r="M104" i="8" l="1"/>
  <c r="P59" i="39" s="1"/>
  <c r="P58" i="39" s="1"/>
  <c r="M101" i="8"/>
  <c r="M56" i="8"/>
  <c r="M47" i="8"/>
  <c r="M50" i="8"/>
  <c r="H58" i="39"/>
  <c r="A59" i="39"/>
  <c r="X468" i="31"/>
  <c r="Y4" i="31"/>
  <c r="AA13" i="1"/>
  <c r="AA896" i="1"/>
  <c r="AP890" i="1"/>
  <c r="AP892" i="1"/>
  <c r="AP2" i="1" s="1"/>
  <c r="N103" i="4"/>
  <c r="N100" i="4"/>
  <c r="A9" i="8"/>
  <c r="A60" i="8" s="1"/>
  <c r="A60" i="4"/>
  <c r="H128" i="39"/>
  <c r="H127" i="39" s="1"/>
  <c r="G121" i="30"/>
  <c r="G103" i="4"/>
  <c r="G100" i="4"/>
  <c r="M39" i="4"/>
  <c r="M46" i="4"/>
  <c r="M52" i="4" s="1"/>
  <c r="M54" i="4" s="1"/>
  <c r="Q100" i="8"/>
  <c r="Q101" i="8"/>
  <c r="Q128" i="39"/>
  <c r="Q127" i="39" s="1"/>
  <c r="Q66" i="39" s="1"/>
  <c r="N121" i="30"/>
  <c r="J2" i="29"/>
  <c r="J2" i="8"/>
  <c r="J2" i="30"/>
  <c r="M89" i="8"/>
  <c r="M91" i="8" s="1"/>
  <c r="M124" i="30"/>
  <c r="M125" i="30"/>
  <c r="M122" i="30" s="1"/>
  <c r="M42" i="8"/>
  <c r="G46" i="8"/>
  <c r="G52" i="8" s="1"/>
  <c r="G54" i="8" s="1"/>
  <c r="G39" i="8"/>
  <c r="N83" i="8"/>
  <c r="N89" i="8" s="1"/>
  <c r="N91" i="8" s="1"/>
  <c r="N73" i="8"/>
  <c r="N39" i="8"/>
  <c r="N46" i="8"/>
  <c r="N52" i="8" s="1"/>
  <c r="N54" i="8" s="1"/>
  <c r="D127" i="39"/>
  <c r="M66" i="39"/>
  <c r="K127" i="39"/>
  <c r="K130" i="39"/>
  <c r="K128" i="39"/>
  <c r="E2" i="29"/>
  <c r="E2" i="8"/>
  <c r="E2" i="30"/>
  <c r="C2" i="39"/>
  <c r="C3" i="39"/>
  <c r="D1" i="39"/>
  <c r="C53" i="39"/>
  <c r="C5" i="39"/>
  <c r="A62" i="39" l="1"/>
  <c r="A63" i="39"/>
  <c r="A61" i="39"/>
  <c r="H57" i="39"/>
  <c r="G61" i="39"/>
  <c r="G59" i="39"/>
  <c r="G58" i="39"/>
  <c r="O61" i="39"/>
  <c r="O59" i="39"/>
  <c r="O58" i="39"/>
  <c r="P57" i="39"/>
  <c r="G100" i="8"/>
  <c r="G103" i="8"/>
  <c r="H3" i="39"/>
  <c r="G127" i="39"/>
  <c r="H66" i="39"/>
  <c r="G130" i="39"/>
  <c r="G128" i="39"/>
  <c r="AP13" i="1"/>
  <c r="AP896" i="1"/>
  <c r="C128" i="39"/>
  <c r="C130" i="39"/>
  <c r="C127" i="39"/>
  <c r="D66" i="39"/>
  <c r="Q3" i="39"/>
  <c r="Q2" i="39" s="1"/>
  <c r="Q1" i="39" s="1"/>
  <c r="N103" i="8"/>
  <c r="N100" i="8"/>
  <c r="M39" i="8"/>
  <c r="M46" i="8"/>
  <c r="M52" i="8" s="1"/>
  <c r="M54" i="8" s="1"/>
  <c r="P128" i="39"/>
  <c r="M121" i="30"/>
  <c r="M103" i="4"/>
  <c r="M100" i="4"/>
  <c r="P127" i="39" l="1"/>
  <c r="A128" i="39"/>
  <c r="H2" i="39"/>
  <c r="M100" i="8"/>
  <c r="M103" i="8"/>
  <c r="P3" i="39"/>
  <c r="P2" i="39" s="1"/>
  <c r="A3" i="39" l="1"/>
  <c r="O53" i="39"/>
  <c r="P1" i="39"/>
  <c r="O2" i="39"/>
  <c r="O3" i="39"/>
  <c r="O5" i="39"/>
  <c r="G3" i="39"/>
  <c r="G5" i="39"/>
  <c r="H1" i="39"/>
  <c r="G2" i="39"/>
  <c r="G53" i="39"/>
  <c r="P66" i="39"/>
  <c r="O127" i="39"/>
  <c r="O128" i="39"/>
  <c r="O130" i="39"/>
  <c r="A54" i="39"/>
  <c r="A7" i="39"/>
  <c r="A5" i="39"/>
  <c r="A55" i="39"/>
  <c r="A53" i="39"/>
  <c r="A6" i="39"/>
  <c r="A130" i="39"/>
  <c r="A131" i="39"/>
  <c r="A132" i="39"/>
  <c r="A133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<sst xmlns="http://schemas.openxmlformats.org/spreadsheetml/2006/main" count="8528" uniqueCount="2309">
  <si>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</si>
  <si>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</si>
  <si>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</si>
  <si>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</si>
  <si>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</si>
  <si>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</si>
  <si>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</si>
  <si>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</si>
  <si>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</si>
  <si>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</si>
  <si>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</si>
  <si>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</si>
  <si>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</si>
  <si>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</si>
  <si>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</si>
  <si>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</si>
  <si>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</si>
  <si>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</si>
  <si>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</si>
  <si>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</si>
  <si>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</si>
  <si>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</si>
  <si>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</si>
  <si>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</si>
  <si>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</si>
  <si>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</si>
  <si>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</si>
  <si>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</si>
  <si>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</si>
  <si>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</si>
  <si>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</si>
  <si>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</si>
  <si>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</si>
  <si>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</si>
  <si>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</si>
  <si>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</si>
  <si>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</si>
  <si>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</si>
  <si>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</si>
  <si>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</si>
  <si>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</si>
  <si>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</si>
  <si>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</si>
  <si>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</si>
  <si>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</si>
  <si>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</si>
  <si>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</si>
  <si>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</si>
  <si>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</si>
  <si>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</si>
  <si>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</si>
  <si>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</si>
  <si>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</si>
  <si>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</si>
  <si>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</si>
  <si>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</si>
  <si>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</si>
  <si>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</si>
  <si>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</si>
  <si>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</si>
  <si>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</si>
  <si>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</si>
  <si>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</si>
  <si>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</si>
  <si>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</si>
  <si>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</si>
  <si>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</si>
  <si>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</si>
  <si>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</si>
  <si>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</si>
  <si>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</si>
  <si>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</si>
  <si>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</si>
  <si>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</si>
  <si>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</si>
  <si>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</si>
  <si>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</si>
  <si>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</si>
  <si>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</si>
  <si>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</si>
  <si>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</si>
  <si>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</si>
  <si>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</si>
  <si>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</si>
  <si>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</si>
  <si>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</si>
  <si>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</si>
  <si>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</si>
  <si>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</si>
  <si>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</si>
  <si>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</si>
  <si>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</si>
  <si>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</si>
  <si>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</si>
  <si>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</si>
  <si>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</si>
  <si>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</si>
  <si>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</si>
  <si>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</si>
  <si>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</si>
  <si>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</si>
  <si>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</si>
  <si>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</si>
  <si>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</si>
  <si>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</si>
  <si>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</si>
  <si>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</si>
  <si>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</si>
  <si>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</si>
  <si>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</si>
  <si>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</si>
  <si>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</si>
  <si>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</si>
  <si>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</si>
  <si>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</si>
  <si>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</si>
  <si>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</si>
  <si>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</si>
  <si>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</si>
  <si>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</si>
  <si>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</si>
  <si>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</si>
  <si>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</si>
  <si>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</si>
  <si>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</si>
  <si>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</si>
  <si>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</si>
  <si>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</si>
  <si>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</si>
  <si>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</si>
  <si>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</si>
  <si>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</si>
  <si>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</si>
  <si>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</si>
  <si>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</si>
  <si>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</si>
  <si>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</si>
  <si>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</si>
  <si>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</si>
  <si>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</si>
  <si>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</si>
  <si>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</si>
  <si>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</si>
  <si>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</si>
  <si>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</si>
  <si>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</si>
  <si>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</si>
  <si>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</si>
  <si>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</si>
  <si>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</si>
  <si>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</si>
  <si>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</si>
  <si>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</si>
  <si>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</si>
  <si>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</si>
  <si>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</si>
  <si>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</si>
  <si>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</si>
  <si>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</si>
  <si>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</si>
  <si>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</si>
  <si>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</si>
  <si>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</si>
  <si>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</si>
  <si>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</si>
  <si>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</si>
  <si>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</si>
  <si>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</si>
  <si>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</si>
  <si>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</si>
  <si>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</si>
  <si>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</si>
  <si>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</si>
  <si>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</si>
  <si>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</si>
  <si>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</si>
  <si>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</si>
  <si>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</si>
  <si>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</si>
  <si>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</si>
  <si>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</si>
  <si>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</si>
  <si>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</si>
  <si>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</si>
  <si>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</si>
  <si>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</si>
  <si>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</si>
  <si>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</si>
  <si>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</si>
  <si>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</si>
  <si>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</si>
  <si>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</si>
  <si>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</si>
  <si>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</si>
  <si>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</si>
  <si>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</si>
  <si>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</si>
  <si>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</si>
  <si>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</si>
  <si>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</si>
  <si>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</si>
  <si>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</si>
  <si>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</si>
  <si>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</si>
  <si>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</si>
  <si>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</si>
  <si>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</si>
  <si>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</si>
  <si>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</si>
  <si>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</si>
  <si>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</si>
  <si>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</si>
  <si>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</si>
  <si>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</si>
  <si>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</si>
  <si>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</si>
  <si>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</si>
  <si>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</si>
  <si>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</si>
  <si>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</si>
  <si>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</si>
  <si>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</si>
  <si>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</si>
  <si>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</si>
  <si>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</si>
  <si>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</si>
  <si>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</si>
  <si>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</si>
  <si>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</si>
  <si>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</si>
  <si>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</si>
  <si>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</si>
  <si>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</si>
  <si>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</si>
  <si>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</si>
  <si>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</si>
  <si>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</si>
  <si>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</si>
  <si>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</si>
  <si>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</si>
  <si>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</si>
  <si>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</si>
  <si>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</si>
  <si>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</si>
  <si>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</si>
  <si>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</si>
  <si>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</si>
  <si>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</si>
  <si>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</si>
  <si>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</si>
  <si>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</si>
  <si>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</si>
  <si>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</si>
  <si>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</si>
  <si>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</si>
  <si>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</si>
  <si>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</si>
  <si>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</si>
  <si>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</si>
  <si>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</si>
  <si>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</si>
  <si>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</si>
  <si>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</si>
  <si>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</si>
  <si>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</si>
  <si>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</si>
  <si>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</si>
  <si>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</si>
  <si>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</si>
  <si>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</si>
  <si>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</si>
  <si>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</si>
  <si>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</si>
  <si>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</si>
  <si>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</si>
  <si>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</si>
  <si>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</si>
  <si>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</si>
  <si>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</si>
  <si>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</si>
  <si>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</si>
  <si>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</si>
  <si>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</si>
  <si>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</si>
  <si>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</si>
  <si>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</si>
  <si>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</si>
  <si>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</si>
  <si>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</si>
  <si>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</si>
  <si>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</si>
  <si>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</si>
  <si>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</si>
  <si>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</si>
  <si>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</si>
  <si>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</si>
  <si>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</si>
  <si>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</si>
  <si>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</si>
  <si>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</si>
  <si>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</si>
  <si>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</si>
  <si>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</si>
  <si>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</si>
  <si>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</si>
  <si>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</si>
  <si>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</si>
  <si>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</si>
  <si>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</si>
  <si>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</si>
  <si>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</si>
  <si>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</si>
  <si>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</si>
  <si>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</si>
  <si>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</si>
  <si>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</si>
  <si>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</si>
  <si>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</si>
  <si>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</si>
  <si>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</si>
  <si>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</si>
  <si>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</si>
  <si>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</si>
  <si>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</si>
  <si>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</si>
  <si>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</si>
  <si>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</si>
  <si>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</si>
  <si>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</si>
  <si>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</si>
  <si>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</si>
  <si>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</si>
  <si>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</si>
  <si>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</si>
  <si>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</si>
  <si>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</si>
  <si>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</si>
  <si>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</si>
  <si>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</si>
  <si>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</si>
  <si>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</si>
  <si>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</si>
  <si>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</si>
  <si>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</si>
  <si>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</si>
  <si>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</si>
  <si>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</si>
  <si>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</si>
  <si>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</si>
  <si>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</si>
  <si>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</si>
  <si>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</si>
  <si>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</si>
  <si>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</si>
  <si>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</si>
  <si>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</si>
  <si>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</si>
  <si>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</si>
  <si>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</si>
  <si>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</si>
  <si>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</si>
  <si>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</si>
  <si>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</si>
  <si>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</si>
  <si>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</si>
  <si>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</si>
  <si>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</si>
  <si>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</si>
  <si>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</si>
  <si>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</si>
  <si>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</si>
  <si>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</si>
  <si>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</si>
  <si>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</si>
  <si>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</si>
  <si>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</si>
  <si>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</si>
  <si>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</si>
  <si>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</si>
  <si>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</si>
  <si>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</si>
  <si>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</si>
  <si>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</si>
  <si>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</si>
  <si>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</si>
  <si>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</si>
  <si>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</si>
  <si>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</si>
  <si>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</si>
  <si>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</si>
  <si>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</si>
  <si>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</si>
  <si>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</si>
  <si>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</si>
  <si>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</si>
  <si>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</si>
  <si>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</si>
  <si>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</si>
  <si>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</si>
  <si>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</si>
  <si>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</si>
  <si>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</si>
  <si>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</si>
  <si>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</si>
  <si>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</si>
  <si>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</si>
  <si>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</si>
  <si>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</si>
  <si>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</si>
  <si>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</si>
  <si>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</si>
  <si>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</si>
  <si>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</si>
  <si>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</si>
  <si>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</si>
  <si>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</si>
  <si>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</si>
  <si>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</si>
  <si>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</si>
  <si>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</si>
  <si>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</si>
  <si>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</si>
  <si>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</si>
  <si>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</si>
  <si>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</si>
  <si>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</si>
  <si>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</si>
  <si>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</si>
  <si>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</si>
  <si>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</si>
  <si>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</si>
  <si>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</si>
  <si>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</si>
  <si>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</si>
  <si>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</si>
  <si>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</si>
  <si>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</si>
  <si>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</si>
  <si>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</si>
  <si>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</si>
  <si>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</si>
  <si>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</si>
  <si>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</si>
  <si>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</si>
  <si>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</si>
  <si>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</si>
  <si>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</si>
  <si>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</si>
  <si>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</si>
  <si>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</si>
  <si>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</si>
  <si>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</si>
  <si>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</si>
  <si>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</si>
  <si>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</si>
  <si>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</si>
  <si>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</si>
  <si>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</si>
  <si>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</si>
  <si>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</si>
  <si>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</si>
  <si>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</si>
  <si>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</si>
  <si>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</si>
  <si>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</si>
  <si>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</si>
  <si>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</si>
  <si>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</si>
  <si>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</si>
  <si>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</si>
  <si>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</si>
  <si>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</si>
  <si>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</si>
  <si>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</si>
  <si>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</si>
  <si>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</si>
  <si>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</si>
  <si>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</si>
  <si>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</si>
  <si>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</si>
  <si>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</si>
  <si>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</si>
  <si>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</si>
  <si>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</si>
  <si>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</si>
  <si>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</si>
  <si>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</si>
  <si>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</si>
  <si>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</si>
  <si>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</si>
  <si>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</si>
  <si>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</si>
  <si>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</si>
  <si>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</si>
  <si>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</si>
  <si>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</si>
  <si>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</si>
  <si>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</si>
  <si>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</si>
  <si>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</si>
  <si>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</si>
  <si>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</si>
  <si>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</si>
  <si>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</si>
  <si>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</si>
  <si>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</si>
  <si>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</si>
  <si>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</si>
  <si>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</si>
  <si>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</si>
  <si>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</si>
  <si>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</si>
  <si>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</si>
  <si>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</si>
  <si>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</si>
  <si>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</si>
  <si>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</si>
  <si>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</si>
  <si>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</si>
  <si>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</si>
  <si>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</si>
  <si>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</si>
  <si>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</si>
  <si>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</si>
  <si>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</si>
  <si>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</si>
  <si>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</si>
  <si>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</si>
  <si>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</si>
  <si>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</si>
  <si>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</si>
  <si>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</si>
  <si>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</si>
  <si>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</si>
  <si>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</si>
  <si>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</si>
  <si>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</si>
  <si>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</si>
  <si>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</si>
  <si>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</si>
  <si>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</si>
  <si>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</si>
  <si>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</si>
  <si>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</si>
  <si>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</si>
  <si>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</si>
  <si>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</si>
  <si>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</si>
  <si>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</si>
  <si>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</si>
  <si>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</si>
  <si>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</si>
  <si>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</si>
  <si>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</si>
  <si>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</si>
  <si>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</si>
  <si>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</si>
  <si>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</si>
  <si>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</si>
  <si>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</si>
  <si>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</si>
  <si>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</si>
  <si>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</si>
  <si>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</si>
  <si>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</si>
  <si>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</si>
  <si>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</si>
  <si>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</si>
  <si>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</si>
  <si>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</si>
  <si>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</si>
  <si>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</si>
  <si>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</si>
  <si>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</si>
  <si>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</si>
  <si>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</si>
  <si>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</si>
  <si>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</si>
  <si>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</si>
  <si>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</si>
  <si>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</si>
  <si>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</si>
  <si>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</si>
  <si>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</si>
  <si>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</si>
  <si>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</si>
  <si>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</si>
  <si>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</si>
  <si>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</si>
  <si>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</si>
  <si>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</si>
  <si>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</si>
  <si>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</si>
  <si>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</si>
  <si>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</si>
  <si>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</si>
  <si>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</si>
  <si>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</si>
  <si>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</si>
  <si>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</si>
  <si>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</si>
  <si>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</si>
  <si>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</si>
  <si>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</si>
  <si>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</si>
  <si>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</si>
  <si>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</si>
  <si>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</si>
  <si>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</si>
  <si>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</si>
  <si>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</si>
  <si>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</si>
  <si>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</si>
  <si>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</si>
  <si>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</si>
  <si>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</si>
  <si>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</si>
  <si>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</si>
  <si>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</si>
  <si>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</si>
  <si>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</si>
  <si>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</si>
  <si>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</si>
  <si>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</si>
  <si>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</si>
  <si>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</si>
  <si>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</si>
  <si>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</si>
  <si>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</si>
  <si>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</si>
  <si>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</si>
  <si>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</si>
  <si>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</si>
  <si>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</si>
  <si>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</si>
  <si>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</si>
  <si>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</si>
  <si>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</si>
  <si>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</si>
  <si>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</si>
  <si>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</si>
  <si>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</si>
  <si>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</si>
  <si>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</si>
  <si>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</si>
  <si>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</si>
  <si>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</si>
  <si>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</si>
  <si>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</si>
  <si>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</si>
  <si>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</si>
  <si>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</si>
  <si>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</si>
  <si>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</si>
  <si>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</si>
  <si>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</si>
  <si>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</si>
  <si>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</si>
  <si>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</si>
  <si>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</si>
  <si>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</si>
  <si>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</si>
  <si>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</si>
  <si>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</si>
  <si>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</si>
  <si>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</si>
  <si>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</si>
  <si>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</si>
  <si>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</si>
  <si>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</si>
  <si>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</si>
  <si>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</si>
  <si>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</si>
  <si>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</si>
  <si>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</si>
  <si>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</si>
  <si>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</si>
  <si>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</si>
  <si>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</si>
  <si>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</si>
  <si>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</si>
  <si>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</si>
  <si>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</si>
  <si>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</si>
  <si>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</si>
  <si>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</si>
  <si>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</si>
  <si>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</si>
  <si>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</si>
  <si>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</si>
  <si>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</si>
  <si>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</si>
  <si>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</si>
  <si>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</si>
  <si>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</si>
  <si>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</si>
  <si>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</si>
  <si>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</si>
  <si>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</si>
  <si>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</si>
  <si>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</si>
  <si>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</si>
  <si>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</si>
  <si>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</si>
  <si>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</si>
  <si>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</si>
  <si>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</si>
  <si>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</si>
  <si>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</si>
  <si>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</si>
  <si>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</si>
  <si>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</si>
  <si>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</si>
  <si>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</si>
  <si>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</si>
  <si>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</si>
  <si>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</si>
  <si>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</si>
  <si>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</si>
  <si>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</si>
  <si>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</si>
  <si>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</si>
  <si>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</si>
  <si>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</si>
  <si>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</si>
  <si>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</si>
  <si>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</si>
  <si>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</si>
  <si>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</si>
  <si>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</si>
  <si>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</si>
  <si>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</si>
  <si>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</si>
  <si>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</si>
  <si>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</si>
  <si>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</si>
  <si>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</si>
  <si>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</si>
  <si>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</si>
  <si>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</si>
  <si>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</si>
  <si>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</si>
  <si>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</si>
  <si>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</si>
  <si>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</si>
  <si>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</si>
  <si>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</si>
  <si>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</si>
  <si>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</si>
  <si>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</si>
  <si>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</si>
  <si>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</si>
  <si>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</si>
  <si>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</si>
  <si>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</si>
  <si>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</si>
  <si>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</si>
  <si>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</si>
  <si>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</si>
  <si>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</si>
  <si>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</si>
  <si>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</si>
  <si>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</si>
  <si>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</si>
  <si>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</si>
  <si>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</si>
  <si>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</si>
  <si>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</si>
  <si>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</si>
  <si>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</si>
  <si>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</si>
  <si>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</si>
  <si>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</si>
  <si>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</si>
  <si>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</si>
  <si>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</si>
  <si>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</si>
  <si>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</si>
  <si>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</si>
  <si>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</si>
  <si>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</si>
  <si>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</si>
  <si>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</si>
  <si>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</si>
  <si>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</si>
  <si>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</si>
  <si>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</si>
  <si>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</si>
  <si>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</si>
  <si>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</si>
  <si>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</si>
  <si>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</si>
  <si>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</si>
  <si>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</si>
  <si>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</si>
  <si>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</si>
  <si>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</si>
  <si>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</si>
  <si>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</si>
  <si>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</si>
  <si>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</si>
  <si>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</si>
  <si>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</si>
  <si>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</si>
  <si>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</si>
  <si>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</si>
  <si>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</si>
  <si>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</si>
  <si>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</si>
  <si>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</si>
  <si>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</si>
  <si>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</si>
  <si>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</si>
  <si>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</si>
  <si>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</si>
  <si>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</si>
  <si>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</si>
  <si>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</si>
  <si>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</si>
  <si>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</si>
  <si>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</si>
  <si>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</si>
  <si>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</si>
  <si>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</si>
  <si>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</si>
  <si>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</si>
  <si>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</si>
  <si>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</si>
  <si>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</si>
  <si>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</si>
  <si>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</si>
  <si>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</si>
  <si>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</si>
  <si>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</si>
  <si>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</si>
  <si>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</si>
  <si>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</si>
  <si>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</si>
  <si>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</si>
  <si>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</si>
  <si>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</si>
  <si>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</si>
  <si>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</si>
  <si>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</si>
  <si>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</si>
  <si>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</si>
  <si>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</si>
  <si>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</si>
  <si>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</si>
  <si>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</si>
  <si>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</si>
  <si>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</si>
  <si>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</si>
  <si>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</si>
  <si>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</si>
  <si>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</si>
  <si>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</si>
  <si>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</si>
  <si>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</si>
  <si>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</si>
  <si>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</si>
  <si>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</si>
  <si>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</si>
  <si>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</si>
  <si>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</si>
  <si>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</si>
  <si>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</si>
  <si>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</si>
  <si>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</si>
  <si>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</si>
  <si>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</si>
  <si>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</si>
  <si>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</si>
  <si>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</si>
  <si>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</si>
  <si>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</si>
  <si>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</si>
  <si>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</si>
  <si>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</si>
  <si>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</si>
  <si>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</si>
  <si>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</si>
  <si>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</si>
  <si>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</si>
  <si>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</si>
  <si>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</si>
  <si>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</si>
  <si>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</si>
  <si>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</si>
  <si>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</si>
  <si>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</si>
  <si>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</si>
  <si>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</si>
  <si>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</si>
  <si>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</si>
  <si>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</si>
  <si>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</si>
  <si>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</si>
  <si>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</si>
  <si>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</si>
  <si>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</si>
  <si>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</si>
  <si>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</si>
  <si>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</si>
  <si>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</si>
  <si>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</si>
  <si>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</si>
  <si>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</si>
  <si>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</si>
  <si>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</si>
  <si>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</si>
  <si>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</si>
  <si>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</si>
  <si>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</si>
  <si>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</si>
  <si>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</si>
  <si>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</si>
  <si>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</si>
  <si>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</si>
  <si>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</si>
  <si>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</si>
  <si>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</si>
  <si>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</si>
  <si>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</si>
  <si>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</si>
  <si>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</si>
  <si>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</si>
  <si>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</si>
  <si>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</si>
  <si>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</si>
  <si>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</si>
  <si>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</si>
  <si>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</si>
  <si>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</si>
  <si>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</si>
  <si>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</si>
  <si>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</si>
  <si>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</si>
  <si>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</si>
  <si>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</si>
  <si>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</si>
  <si>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</si>
  <si>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</si>
  <si>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</si>
  <si>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</si>
  <si>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</si>
  <si>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</si>
  <si>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</si>
  <si>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</si>
  <si>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</si>
  <si>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</si>
  <si>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</si>
  <si>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</si>
  <si>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</si>
  <si>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</si>
  <si>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</si>
  <si>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</si>
  <si>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</si>
  <si>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</si>
  <si>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</si>
  <si>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</si>
  <si>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</si>
  <si>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</si>
  <si>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</si>
  <si>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</si>
  <si>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</si>
  <si>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</si>
  <si>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</si>
  <si>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</si>
  <si>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</si>
  <si>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</si>
  <si>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</si>
  <si>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</si>
  <si>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</si>
  <si>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</si>
  <si>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</si>
  <si>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</si>
  <si>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</si>
  <si>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</si>
  <si>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</si>
  <si>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</si>
  <si>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</si>
  <si>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</si>
  <si>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</si>
  <si>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</si>
  <si>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</si>
  <si>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</si>
  <si>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</si>
  <si>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</si>
  <si>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</si>
  <si>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</si>
  <si>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</si>
  <si>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</si>
  <si>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</si>
  <si>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</si>
  <si>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</si>
  <si>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</si>
  <si>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</si>
  <si>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</si>
  <si>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</si>
  <si>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</si>
  <si>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</si>
  <si>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</si>
  <si>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</si>
  <si>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</si>
  <si>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</si>
  <si>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</si>
  <si>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</si>
  <si>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</si>
  <si>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</si>
  <si>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</si>
  <si>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</si>
  <si>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</si>
  <si>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</si>
  <si>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</si>
  <si>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</si>
  <si>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</si>
  <si>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</si>
  <si>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</si>
  <si>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</si>
  <si>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</si>
  <si>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</si>
  <si>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</si>
  <si>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</si>
  <si>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</si>
  <si>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</si>
  <si>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</si>
  <si>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</si>
  <si>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</si>
  <si>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</si>
  <si>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</si>
  <si>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</si>
  <si>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</si>
  <si>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</si>
  <si>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</si>
  <si>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</si>
  <si>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</si>
  <si>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</si>
  <si>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</si>
  <si>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</si>
  <si>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</si>
  <si>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</si>
  <si>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</si>
  <si>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</si>
  <si>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</si>
  <si>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</si>
  <si>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</si>
  <si>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</si>
  <si>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</si>
  <si>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</si>
  <si>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</si>
  <si>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</si>
  <si>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</si>
  <si>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</si>
  <si>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</si>
  <si>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</si>
  <si>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</si>
  <si>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</si>
  <si>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</si>
  <si>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</si>
  <si>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</si>
  <si>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</si>
  <si>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</si>
  <si>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</si>
  <si>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</si>
  <si>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</si>
  <si>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</si>
  <si>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</si>
  <si>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</si>
  <si>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</si>
  <si>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</si>
  <si>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</si>
  <si>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</si>
  <si>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</si>
  <si>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</si>
  <si>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</si>
  <si>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</si>
  <si>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</si>
  <si>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</si>
  <si>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</si>
  <si>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</si>
  <si>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</si>
  <si>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</si>
  <si>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</si>
  <si>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</si>
  <si>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</si>
  <si>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</si>
  <si>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</si>
  <si>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</si>
  <si>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</si>
  <si>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</si>
  <si>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</si>
  <si>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</si>
  <si>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</si>
  <si>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</si>
  <si>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</si>
  <si>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</si>
  <si>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</si>
  <si>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</si>
  <si>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</si>
  <si>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</si>
  <si>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</si>
  <si>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</si>
  <si>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</si>
  <si>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</si>
  <si>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</si>
  <si>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</si>
  <si>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</si>
  <si>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</si>
  <si>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</si>
  <si>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</si>
  <si>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</si>
  <si>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</si>
  <si>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</si>
  <si>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</si>
  <si>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</si>
  <si>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</si>
  <si>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</si>
  <si>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</si>
  <si>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</si>
  <si>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</si>
  <si>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</si>
  <si>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</si>
  <si>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</si>
  <si>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</si>
  <si>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</si>
  <si>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</si>
  <si>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</si>
  <si>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</si>
  <si>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</si>
  <si>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</si>
  <si>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</si>
  <si>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</si>
  <si>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</si>
  <si>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</si>
  <si>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</si>
  <si>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</si>
  <si>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</si>
  <si>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</si>
  <si>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</si>
  <si>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</si>
  <si>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</si>
  <si>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</si>
  <si>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</si>
  <si>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</si>
  <si>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</si>
  <si>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</si>
  <si>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</si>
  <si>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</si>
  <si>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</si>
  <si>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</si>
  <si>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</si>
  <si>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</si>
  <si>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</si>
  <si>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</si>
  <si>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</si>
  <si>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</si>
  <si>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</si>
  <si>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</si>
  <si>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</si>
  <si>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</si>
  <si>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</si>
  <si>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</si>
  <si>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</si>
  <si>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</si>
  <si>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</si>
  <si>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</si>
  <si>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</si>
  <si>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</si>
  <si>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</si>
  <si>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</si>
  <si>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</si>
  <si>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</si>
  <si>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</si>
  <si>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</si>
  <si>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</si>
  <si>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</si>
  <si>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</si>
  <si>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</si>
  <si>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</si>
  <si>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</si>
  <si>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</si>
  <si>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</si>
  <si>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</si>
  <si>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</si>
  <si>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</si>
  <si>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</si>
  <si>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</si>
  <si>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</si>
  <si>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</si>
  <si>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</si>
  <si>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</si>
  <si>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</si>
  <si>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</si>
  <si>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</si>
  <si>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</si>
  <si>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</si>
  <si>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</si>
  <si>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</si>
  <si>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</si>
  <si>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</si>
  <si>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</si>
  <si>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</si>
  <si>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</si>
  <si>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</si>
  <si>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</si>
  <si>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</si>
  <si>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</si>
  <si>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</si>
  <si>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</si>
  <si>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</si>
  <si>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</si>
  <si>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</si>
  <si>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</si>
  <si>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</si>
  <si>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</si>
  <si>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</si>
  <si>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</si>
  <si>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</si>
  <si>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</si>
  <si>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</si>
  <si>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</si>
  <si>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</si>
  <si>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</si>
  <si>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</si>
  <si>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</si>
  <si>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</si>
  <si>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</si>
  <si>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</si>
  <si>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</si>
  <si>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</si>
  <si>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</si>
  <si>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</si>
  <si>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</si>
  <si>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</si>
  <si>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</si>
  <si>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</si>
  <si>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</si>
  <si>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</si>
  <si>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</si>
  <si>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</si>
  <si>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</si>
  <si>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</si>
  <si>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</si>
  <si>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</si>
  <si>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</si>
  <si>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</si>
  <si>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</si>
  <si>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</si>
  <si>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</si>
  <si>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</si>
  <si>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</si>
  <si>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</si>
  <si>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</si>
  <si>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</si>
  <si>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</si>
  <si>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</si>
  <si>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</si>
  <si>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</si>
  <si>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</si>
  <si>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</si>
  <si>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</si>
  <si>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</si>
  <si>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</si>
  <si>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</si>
  <si>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</si>
  <si>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</si>
  <si>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</si>
  <si>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</si>
  <si>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</si>
  <si>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</si>
  <si>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</si>
  <si>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</si>
  <si>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</si>
  <si>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</si>
  <si>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</si>
  <si>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</si>
  <si>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</si>
  <si>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</si>
  <si>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</si>
  <si>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</si>
  <si>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</si>
  <si>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</si>
  <si>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</si>
  <si>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</si>
  <si>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</si>
  <si>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</si>
  <si>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</si>
  <si>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</si>
  <si>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</si>
  <si>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</si>
  <si>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</si>
  <si>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</si>
  <si>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</si>
  <si>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</si>
  <si>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</si>
  <si>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</si>
  <si>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</si>
  <si>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</si>
  <si>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</si>
  <si>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</si>
  <si>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</si>
  <si>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</si>
  <si>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</si>
  <si>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</si>
  <si>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</si>
  <si>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</si>
  <si>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</si>
  <si>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</si>
  <si>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</si>
  <si>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</si>
  <si>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</si>
  <si>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</si>
  <si>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</si>
  <si>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</si>
  <si>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</si>
  <si>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</si>
  <si>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</si>
  <si>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</si>
  <si>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</si>
  <si>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</si>
  <si>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</si>
  <si>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</si>
  <si>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</si>
  <si>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</si>
  <si>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</si>
  <si>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</si>
  <si>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</si>
  <si>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</si>
  <si>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</si>
  <si>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</si>
  <si>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</si>
  <si>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</si>
  <si>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</si>
  <si>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</si>
  <si>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</si>
  <si>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</si>
  <si>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</si>
  <si>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</si>
  <si>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</si>
  <si>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</si>
  <si>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</si>
  <si>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</si>
  <si>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</si>
  <si>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</si>
  <si>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</si>
  <si>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</si>
  <si>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</si>
  <si>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</si>
  <si>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</si>
  <si>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</si>
  <si>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</si>
  <si>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</si>
  <si>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</si>
  <si>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</si>
  <si>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</si>
  <si>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</si>
  <si>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</si>
  <si>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</si>
  <si>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</si>
  <si>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</si>
  <si>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</si>
  <si>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</si>
  <si>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</si>
  <si>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</si>
  <si>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</si>
  <si>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</si>
  <si>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</si>
  <si>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</si>
  <si>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</si>
  <si>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</si>
  <si>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</si>
  <si>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</si>
  <si>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</si>
  <si>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</si>
  <si>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</si>
  <si>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</si>
  <si>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</si>
  <si>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</si>
  <si>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</si>
  <si>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</si>
  <si>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</si>
  <si>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</si>
  <si>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</si>
  <si>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</si>
  <si>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</si>
  <si>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</si>
  <si>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</si>
  <si>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</si>
  <si>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</si>
  <si>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</si>
  <si>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</si>
  <si>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</si>
  <si>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</si>
  <si>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</si>
  <si>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</si>
  <si>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</si>
  <si>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</si>
  <si>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</si>
  <si>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</si>
  <si>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</si>
  <si>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</si>
  <si>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</si>
  <si>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</si>
  <si>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</si>
  <si>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</si>
  <si>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</si>
  <si>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</si>
  <si>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</si>
  <si>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</si>
  <si>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</si>
  <si>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</si>
  <si>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</si>
  <si>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</si>
  <si>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</si>
  <si>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</si>
  <si>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</si>
  <si>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</si>
  <si>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</si>
  <si>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</si>
  <si>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</si>
  <si>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</si>
  <si>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</si>
  <si>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</si>
  <si>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</si>
  <si>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</si>
  <si>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</si>
  <si>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</si>
  <si>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</si>
  <si>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</si>
  <si>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</si>
  <si>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</si>
  <si>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</si>
  <si>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</si>
  <si>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</si>
  <si>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</si>
  <si>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</si>
  <si>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</si>
  <si>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</si>
  <si>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</si>
  <si>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</si>
  <si>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</si>
  <si>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</si>
  <si>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</si>
  <si>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</si>
  <si>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</si>
  <si>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</si>
  <si>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</si>
  <si>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</si>
  <si>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</si>
  <si>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</si>
  <si>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</si>
  <si>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</si>
  <si>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</si>
  <si>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</si>
  <si>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</si>
  <si>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</si>
  <si>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</si>
  <si>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</si>
  <si>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</si>
  <si>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</si>
  <si>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</si>
  <si>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</si>
  <si>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</si>
  <si>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</si>
  <si>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</si>
  <si>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</si>
  <si>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</si>
  <si>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</si>
  <si>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</si>
  <si>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</si>
  <si>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</si>
  <si>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</si>
  <si>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</si>
  <si>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</si>
  <si>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</si>
  <si>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</si>
  <si>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</si>
  <si>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</si>
  <si>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</si>
  <si>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</si>
  <si>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</si>
  <si>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</si>
  <si>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</si>
  <si>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</si>
  <si>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</si>
  <si>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</si>
  <si>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</si>
  <si>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</si>
  <si>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</si>
  <si>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</si>
  <si>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</si>
  <si>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</si>
  <si>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</si>
  <si>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</si>
  <si>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</si>
  <si>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</si>
  <si>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</si>
  <si>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</si>
  <si>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</si>
  <si>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</si>
  <si>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</si>
  <si>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</si>
  <si>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</si>
  <si>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</si>
  <si>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</si>
  <si>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</si>
  <si>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</si>
  <si>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</si>
  <si>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</si>
  <si>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</si>
  <si>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</si>
  <si>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</si>
  <si>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</si>
  <si>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</si>
  <si>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</si>
  <si>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</si>
  <si>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</si>
  <si>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</si>
  <si>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</si>
  <si>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</si>
  <si>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</si>
  <si>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</si>
  <si>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</si>
  <si>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</si>
  <si>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</si>
  <si>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</si>
  <si>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</si>
  <si>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</si>
  <si>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</si>
  <si>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</si>
  <si>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</si>
  <si>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</si>
  <si>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</si>
  <si>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</si>
  <si>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</si>
  <si>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</si>
  <si>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</si>
  <si>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</si>
  <si>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</si>
  <si>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</si>
  <si>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</si>
  <si>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</si>
  <si>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</si>
  <si>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</si>
  <si>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</si>
  <si>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</si>
  <si>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</si>
  <si>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</si>
  <si>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</si>
  <si>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</si>
  <si>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</si>
  <si>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</si>
  <si>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</si>
  <si>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</si>
  <si>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</si>
  <si>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</si>
  <si>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</si>
  <si>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</si>
  <si>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</si>
  <si>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</si>
  <si>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</si>
  <si>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</si>
  <si>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</si>
  <si>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</si>
  <si>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</si>
  <si>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</si>
  <si>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</si>
  <si>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</si>
  <si>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</si>
  <si>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</si>
  <si>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</si>
  <si>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</si>
  <si>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</si>
  <si>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</si>
  <si>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</si>
  <si>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</si>
  <si>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</si>
  <si>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</si>
  <si>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</si>
  <si>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</si>
  <si>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</si>
  <si>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</si>
  <si>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</si>
  <si>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</si>
  <si>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</si>
  <si>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</si>
  <si>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</si>
  <si>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</si>
  <si>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</si>
  <si>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</si>
  <si>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</si>
  <si>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</si>
  <si>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</si>
  <si>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</si>
  <si>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</si>
  <si>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</si>
  <si>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</si>
  <si>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</si>
  <si>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</si>
  <si>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</si>
  <si>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</si>
  <si>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</si>
  <si>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</si>
  <si>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</si>
  <si>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</si>
  <si>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</si>
  <si>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</si>
  <si>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</si>
  <si>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</si>
  <si>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</si>
  <si>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</si>
  <si>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</si>
  <si>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</si>
  <si>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</si>
  <si>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</si>
  <si>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</si>
  <si>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</si>
  <si>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</si>
  <si>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</si>
  <si>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</si>
  <si>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</si>
  <si>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</si>
  <si>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</si>
  <si>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</si>
  <si>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</si>
  <si>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</si>
  <si>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</si>
  <si>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</si>
  <si>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</si>
  <si>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</si>
  <si>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</si>
  <si>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</si>
  <si>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</si>
  <si>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</si>
  <si>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</si>
  <si>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</si>
  <si>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</si>
  <si>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</si>
  <si>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</si>
  <si>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</si>
  <si>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</si>
  <si>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</si>
  <si>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</si>
  <si>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</si>
  <si>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</si>
  <si>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</si>
  <si>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</si>
  <si>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</si>
  <si>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</si>
  <si>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</si>
  <si>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</si>
  <si>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</si>
  <si>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</si>
  <si>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</si>
  <si>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</si>
  <si>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</si>
  <si>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</si>
  <si>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</si>
  <si>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</si>
  <si>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</si>
  <si>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</si>
  <si>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</si>
  <si>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</si>
  <si>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</si>
  <si>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</si>
  <si>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</si>
  <si>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</si>
  <si>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</si>
  <si>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</si>
  <si>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</si>
  <si>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</si>
  <si>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</si>
  <si>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</si>
  <si>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</si>
  <si>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</si>
  <si>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</si>
  <si>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</si>
  <si>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</si>
  <si>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</si>
  <si>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</si>
  <si>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</si>
  <si>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</si>
  <si>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</si>
  <si>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</si>
  <si>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</si>
  <si>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</si>
  <si>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</si>
  <si>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</si>
  <si>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</si>
  <si>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</si>
  <si>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</si>
  <si>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</si>
  <si>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</si>
  <si>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</si>
  <si>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</si>
  <si>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</si>
  <si>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</si>
  <si>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</si>
  <si>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</si>
  <si>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</si>
  <si>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</si>
  <si>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</si>
  <si>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</si>
  <si>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</si>
  <si>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</si>
  <si>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</si>
  <si>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</si>
  <si>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</si>
  <si>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</si>
  <si>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</si>
  <si>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</si>
  <si>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</si>
  <si>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</si>
  <si>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</si>
  <si>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</si>
  <si>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</si>
  <si>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</si>
  <si>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</si>
  <si>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</si>
  <si>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</si>
  <si>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</si>
  <si>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</si>
  <si>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</si>
  <si>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</si>
  <si>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</si>
  <si>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</si>
  <si>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</si>
  <si>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</si>
  <si>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</si>
  <si>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</si>
  <si>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</si>
  <si>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</si>
  <si>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</si>
  <si>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</si>
  <si>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</si>
  <si>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</si>
  <si>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</si>
  <si>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</si>
  <si>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</si>
  <si>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</si>
  <si>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</si>
  <si>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</si>
  <si>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</si>
  <si>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</si>
  <si>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</si>
  <si>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</si>
  <si>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</si>
  <si>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</si>
  <si>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</si>
  <si>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</si>
  <si>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</si>
  <si>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</si>
  <si>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</si>
  <si>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</si>
  <si>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</si>
  <si>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</si>
  <si>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</si>
  <si>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</si>
  <si>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</si>
  <si>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</si>
  <si>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</si>
  <si>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</si>
  <si>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</si>
  <si>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</si>
  <si>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</si>
  <si>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</si>
  <si>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</si>
  <si>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</si>
  <si>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</si>
  <si>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</si>
  <si>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</si>
  <si>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</si>
  <si>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</si>
  <si>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</si>
  <si>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</si>
  <si>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</si>
  <si>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</si>
  <si>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</si>
  <si>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</si>
  <si>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</si>
  <si>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</si>
  <si>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</si>
  <si>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</si>
  <si>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</si>
  <si>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</si>
  <si>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</si>
  <si>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</si>
  <si>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</si>
  <si>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</si>
  <si>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</si>
  <si>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</si>
  <si>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</si>
  <si>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</si>
  <si>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</si>
  <si>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</si>
  <si>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</si>
  <si>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</si>
  <si>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</si>
  <si>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</si>
  <si>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</si>
  <si>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</si>
  <si>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</si>
  <si>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</si>
  <si>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</si>
  <si>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</si>
  <si>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</si>
  <si>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</si>
  <si>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</si>
  <si>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</si>
  <si>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</si>
  <si>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</si>
  <si>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</si>
  <si>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</si>
  <si>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</si>
  <si>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</si>
  <si>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</si>
  <si>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</si>
  <si>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</si>
  <si>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</si>
  <si>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</si>
  <si>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</si>
  <si>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</si>
  <si>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</si>
  <si>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</si>
  <si>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</si>
  <si>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</si>
  <si>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</si>
  <si>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</si>
  <si>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</si>
  <si>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</si>
  <si>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</si>
  <si>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</si>
  <si>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</si>
  <si>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</si>
  <si>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</si>
  <si>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</si>
  <si>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</si>
  <si>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</si>
  <si>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</si>
  <si>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</si>
  <si>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</si>
  <si>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</si>
  <si>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</si>
  <si>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</si>
  <si>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</si>
  <si>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</si>
  <si>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</si>
  <si>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</si>
  <si>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</si>
  <si>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</si>
  <si>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</si>
  <si>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</si>
  <si>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</si>
  <si>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</si>
  <si>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</si>
  <si>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</si>
  <si>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</si>
  <si>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</si>
  <si>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</si>
  <si>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</si>
  <si>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</si>
  <si>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</si>
  <si>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</si>
  <si>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</si>
  <si>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</si>
  <si>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</si>
  <si>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</si>
  <si>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</si>
  <si>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</si>
  <si>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</si>
  <si>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</si>
  <si>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</si>
  <si>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</si>
  <si>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</si>
  <si>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</si>
  <si>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</si>
  <si>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</si>
  <si>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</si>
  <si>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</si>
  <si>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</si>
  <si>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</si>
  <si>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</si>
  <si>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</si>
  <si>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</si>
  <si>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</si>
  <si>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</si>
  <si>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</si>
  <si>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</si>
  <si>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</si>
  <si>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</si>
  <si>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</si>
  <si>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</si>
  <si>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</si>
  <si>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</si>
  <si>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</si>
  <si>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</si>
  <si>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</si>
  <si>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</si>
  <si>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</si>
  <si>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</si>
  <si>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</si>
  <si>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</si>
  <si>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</si>
  <si>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</si>
  <si>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</si>
  <si>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</si>
  <si>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</si>
  <si>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</si>
  <si>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</si>
  <si>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</si>
  <si>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</si>
  <si>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</si>
  <si>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</si>
  <si>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</si>
  <si>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</si>
  <si>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</si>
  <si>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</si>
  <si>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</si>
  <si>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</si>
  <si>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</si>
  <si>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</si>
  <si>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</si>
  <si>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</si>
  <si>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</si>
  <si>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</si>
  <si>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</si>
  <si>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</si>
  <si>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</si>
  <si>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</si>
  <si>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</si>
  <si>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</si>
  <si>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</si>
  <si>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</si>
  <si>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</si>
  <si>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</si>
  <si>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</si>
  <si>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</si>
  <si>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</si>
  <si>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</si>
  <si>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</si>
  <si>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</si>
  <si>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</si>
  <si>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</si>
  <si>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</si>
  <si>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</si>
  <si>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</si>
  <si>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</si>
  <si>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</si>
  <si>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</si>
  <si>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</si>
  <si>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</si>
  <si>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</si>
  <si>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</si>
  <si>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</si>
  <si>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</si>
  <si>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</si>
  <si>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</si>
  <si>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</si>
  <si>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</si>
  <si>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</si>
  <si>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</si>
  <si>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</si>
  <si>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</si>
  <si>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</si>
  <si>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</si>
  <si>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</si>
  <si>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</si>
  <si>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</si>
  <si>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</si>
  <si>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</si>
  <si>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</si>
  <si>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</si>
  <si>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</si>
  <si>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</si>
  <si>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</si>
  <si>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</si>
  <si>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</si>
  <si>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</si>
  <si>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</si>
  <si>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</si>
  <si>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</si>
  <si>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</si>
  <si>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</si>
  <si>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</si>
  <si>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</si>
  <si>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</si>
  <si>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</si>
  <si>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</si>
  <si>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</si>
  <si>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</si>
  <si>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</si>
  <si>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</si>
  <si>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</si>
  <si>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</si>
  <si>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</si>
  <si>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</si>
  <si>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</si>
  <si>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</si>
  <si>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</si>
  <si>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</si>
  <si>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</si>
  <si>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</si>
  <si>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</si>
  <si>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</si>
  <si>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</si>
  <si>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</si>
  <si>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</si>
  <si>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</si>
  <si>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</si>
  <si>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</si>
  <si>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</si>
  <si>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</si>
  <si>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</si>
  <si>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</si>
  <si>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</si>
  <si>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</si>
  <si>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</si>
  <si>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</si>
  <si>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</si>
  <si>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</si>
  <si>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</si>
  <si>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</si>
  <si>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</si>
  <si>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</si>
  <si>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</si>
  <si>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</si>
  <si>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</si>
  <si>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</si>
  <si>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</si>
  <si>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</si>
  <si>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</si>
  <si>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</si>
  <si>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</si>
  <si>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</si>
  <si>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</si>
  <si>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</si>
  <si>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</si>
  <si>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</si>
  <si>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</si>
  <si>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</si>
  <si>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</si>
  <si>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</si>
  <si>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</si>
  <si>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</si>
  <si>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</si>
  <si>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</si>
  <si>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</si>
  <si>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</si>
  <si>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</si>
  <si>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</si>
  <si>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</si>
  <si>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</si>
  <si>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</si>
  <si>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</si>
  <si>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</si>
  <si>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</si>
  <si>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</si>
  <si>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</si>
  <si>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</si>
  <si>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</si>
  <si>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</si>
  <si>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</si>
  <si>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</si>
  <si>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</si>
  <si>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</si>
  <si>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</si>
  <si>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</si>
  <si>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</si>
  <si>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</si>
  <si>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</si>
  <si>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</si>
  <si>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</si>
  <si>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</si>
  <si>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</si>
  <si>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</si>
  <si>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</si>
  <si>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</si>
  <si>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</si>
  <si>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</si>
  <si>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</si>
  <si>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</si>
  <si>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</si>
  <si>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</si>
  <si>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</si>
  <si>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</si>
  <si>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</si>
  <si>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</si>
  <si>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</si>
  <si>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</si>
  <si>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</si>
  <si>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</si>
  <si>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</si>
  <si>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</si>
  <si>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</si>
  <si>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</si>
  <si>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</si>
  <si>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</si>
  <si>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</si>
  <si>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</si>
  <si>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</si>
  <si>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</si>
  <si>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</si>
  <si>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</si>
  <si>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</si>
  <si>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</si>
  <si>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</si>
  <si>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</si>
  <si>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</si>
  <si>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</si>
  <si>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</si>
  <si>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</si>
  <si>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</si>
  <si>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</si>
  <si>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</si>
  <si>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</si>
  <si>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</si>
  <si>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</si>
  <si>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</si>
  <si>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</si>
  <si>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</si>
  <si>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</si>
  <si>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</si>
  <si>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</si>
  <si>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</si>
  <si>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</si>
  <si>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</si>
  <si>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</si>
  <si>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</si>
  <si>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</si>
  <si>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</si>
  <si>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</si>
  <si>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</si>
  <si>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</si>
  <si>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</si>
  <si>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</si>
  <si>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</si>
  <si>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</si>
  <si>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</si>
  <si>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</si>
  <si>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</si>
  <si>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</si>
  <si>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</si>
  <si>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</si>
  <si>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</si>
  <si>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</si>
  <si>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</si>
  <si>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</si>
  <si>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</si>
  <si>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</si>
  <si>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</si>
  <si>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</si>
  <si>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</si>
  <si>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</si>
  <si>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</si>
  <si>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</si>
  <si>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</si>
  <si>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</si>
  <si>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</si>
  <si>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</si>
  <si>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</si>
  <si>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</si>
  <si>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</si>
  <si>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</si>
  <si>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</si>
  <si>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</si>
  <si>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</si>
  <si>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</si>
  <si>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</si>
  <si>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</si>
  <si>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</si>
  <si>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</si>
  <si>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</si>
  <si>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</si>
  <si>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</si>
  <si>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</si>
  <si>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</si>
  <si>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</si>
  <si>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</si>
  <si>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</si>
  <si>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</si>
  <si>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</si>
  <si>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</si>
  <si>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</si>
  <si>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</si>
  <si>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</si>
  <si>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</si>
  <si>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</si>
  <si>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</si>
  <si>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</si>
  <si>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</si>
  <si>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</si>
  <si>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</si>
  <si>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</si>
  <si>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</si>
  <si>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</si>
  <si>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</si>
  <si>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</si>
  <si>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</si>
  <si>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</si>
  <si>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</si>
  <si>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</si>
  <si>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</si>
  <si>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</si>
  <si>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</si>
  <si>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</si>
  <si>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</si>
  <si>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</si>
  <si>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</si>
  <si>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</si>
  <si>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</si>
  <si>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</si>
  <si>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</si>
  <si>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</si>
  <si>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</si>
  <si>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</si>
  <si>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</si>
  <si>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</si>
  <si>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</si>
  <si>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</si>
  <si>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</si>
  <si>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</si>
  <si>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</si>
  <si>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</si>
  <si>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</si>
  <si>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</si>
  <si>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</si>
  <si>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</si>
  <si>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</si>
  <si>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</si>
  <si>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</si>
  <si>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</si>
  <si>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</si>
  <si>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</si>
  <si>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</si>
  <si>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</si>
  <si>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</si>
  <si>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</si>
  <si>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</si>
  <si>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</si>
  <si>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</si>
  <si>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</si>
  <si>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</si>
  <si>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</si>
  <si>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</si>
  <si>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</si>
  <si>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</si>
  <si>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</si>
  <si>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</si>
  <si>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</si>
  <si>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</si>
  <si>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</si>
  <si>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</si>
  <si>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</si>
  <si>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</si>
  <si>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</si>
  <si>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</si>
  <si>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</si>
  <si>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</si>
  <si>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</si>
  <si>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</si>
  <si>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</si>
  <si>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</si>
  <si>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</si>
  <si>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</si>
  <si>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</si>
  <si>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</si>
  <si>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</si>
  <si>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</si>
  <si>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</si>
  <si>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</si>
  <si>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</si>
  <si>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</si>
  <si>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</si>
  <si>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</si>
  <si>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</si>
  <si>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</si>
  <si>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</si>
  <si>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</si>
  <si>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</si>
  <si>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</si>
  <si>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</si>
  <si>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</si>
  <si>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</si>
  <si>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</si>
  <si>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</si>
  <si>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</si>
  <si>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</si>
  <si>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</si>
  <si>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</si>
  <si>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</si>
  <si>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</si>
  <si>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</si>
  <si>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</si>
  <si>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</si>
  <si>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</si>
  <si>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</si>
  <si>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</si>
  <si>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</si>
  <si>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</si>
  <si>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</si>
  <si>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</si>
  <si>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</si>
  <si>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</si>
  <si>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</si>
  <si>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СУ"ГЕОРГИ СТОЙКОВ РАКОВСКИ"</t>
  </si>
  <si>
    <t>31.03.2021 г.</t>
  </si>
  <si>
    <t>гр.Велико Търново  ул."Георги Измирлиев" №2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</si>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</sst>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1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9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8" fillId="16" borderId="169" xfId="0" applyFont="1" applyFill="1" applyBorder="1" applyProtection="1">
      <protection hidden="1"/>
    </xf>
    <xf numFmtId="0" fontId="269" fillId="16" borderId="170" xfId="0" applyFont="1" applyFill="1" applyBorder="1" applyProtection="1"/>
    <xf numFmtId="0" fontId="269" fillId="16" borderId="171" xfId="0" applyFont="1" applyFill="1" applyBorder="1" applyProtection="1"/>
    <xf numFmtId="0" fontId="268" fillId="16" borderId="172" xfId="0" applyFont="1" applyFill="1" applyBorder="1" applyProtection="1">
      <protection hidden="1"/>
    </xf>
    <xf numFmtId="0" fontId="269" fillId="16" borderId="0" xfId="0" applyFont="1" applyFill="1" applyBorder="1" applyProtection="1"/>
    <xf numFmtId="0" fontId="269" fillId="16" borderId="173" xfId="0" applyFont="1" applyFill="1" applyBorder="1" applyProtection="1"/>
    <xf numFmtId="0" fontId="268" fillId="16" borderId="174" xfId="0" applyFont="1" applyFill="1" applyBorder="1" applyProtection="1">
      <protection hidden="1"/>
    </xf>
    <xf numFmtId="0" fontId="269" fillId="16" borderId="11" xfId="0" applyFont="1" applyFill="1" applyBorder="1" applyProtection="1"/>
    <xf numFmtId="0" fontId="26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0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1" fillId="18" borderId="23" xfId="0" applyNumberFormat="1" applyFont="1" applyFill="1" applyBorder="1" applyProtection="1"/>
    <xf numFmtId="168" fontId="271" fillId="18" borderId="40" xfId="0" applyNumberFormat="1" applyFont="1" applyFill="1" applyBorder="1" applyProtection="1"/>
    <xf numFmtId="168" fontId="271" fillId="18" borderId="26" xfId="0" applyNumberFormat="1" applyFont="1" applyFill="1" applyBorder="1" applyProtection="1"/>
    <xf numFmtId="168" fontId="271" fillId="18" borderId="25" xfId="0" applyNumberFormat="1" applyFont="1" applyFill="1" applyBorder="1" applyProtection="1"/>
    <xf numFmtId="168" fontId="271" fillId="18" borderId="27" xfId="0" applyNumberFormat="1" applyFont="1" applyFill="1" applyBorder="1" applyProtection="1"/>
    <xf numFmtId="168" fontId="271" fillId="18" borderId="24" xfId="0" applyNumberFormat="1" applyFont="1" applyFill="1" applyBorder="1" applyProtection="1"/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2" fillId="11" borderId="31" xfId="0" applyNumberFormat="1" applyFont="1" applyFill="1" applyBorder="1" applyProtection="1"/>
    <xf numFmtId="168" fontId="272" fillId="11" borderId="29" xfId="0" applyNumberFormat="1" applyFont="1" applyFill="1" applyBorder="1" applyProtection="1"/>
    <xf numFmtId="168" fontId="272" fillId="11" borderId="28" xfId="0" applyNumberFormat="1" applyFont="1" applyFill="1" applyBorder="1" applyProtection="1"/>
    <xf numFmtId="168" fontId="27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4" fillId="11" borderId="31" xfId="0" applyNumberFormat="1" applyFont="1" applyFill="1" applyBorder="1" applyProtection="1"/>
    <xf numFmtId="168" fontId="274" fillId="11" borderId="29" xfId="0" applyNumberFormat="1" applyFont="1" applyFill="1" applyBorder="1" applyProtection="1"/>
    <xf numFmtId="168" fontId="274" fillId="11" borderId="28" xfId="0" applyNumberFormat="1" applyFont="1" applyFill="1" applyBorder="1" applyProtection="1"/>
    <xf numFmtId="168" fontId="27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5" fillId="33" borderId="89" xfId="0" applyNumberFormat="1" applyFont="1" applyFill="1" applyBorder="1" applyAlignment="1" applyProtection="1">
      <alignment horizontal="center"/>
    </xf>
    <xf numFmtId="4" fontId="27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4" fillId="34" borderId="146" xfId="0" applyFont="1" applyFill="1" applyBorder="1" applyAlignment="1" applyProtection="1"/>
    <xf numFmtId="0" fontId="276" fillId="34" borderId="0" xfId="0" applyFont="1" applyFill="1" applyBorder="1" applyAlignment="1" applyProtection="1"/>
    <xf numFmtId="0" fontId="276" fillId="34" borderId="8" xfId="0" applyFont="1" applyFill="1" applyBorder="1" applyAlignment="1" applyProtection="1"/>
    <xf numFmtId="0" fontId="276" fillId="34" borderId="87" xfId="0" applyFont="1" applyFill="1" applyBorder="1" applyAlignment="1" applyProtection="1"/>
    <xf numFmtId="0" fontId="27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6" fillId="34" borderId="189" xfId="0" applyFont="1" applyFill="1" applyBorder="1" applyAlignment="1" applyProtection="1"/>
    <xf numFmtId="0" fontId="27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7" fillId="34" borderId="194" xfId="0" applyFont="1" applyFill="1" applyBorder="1" applyAlignment="1" applyProtection="1">
      <alignment horizontal="left"/>
    </xf>
    <xf numFmtId="0" fontId="27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79" fillId="34" borderId="88" xfId="0" applyNumberFormat="1" applyFont="1" applyFill="1" applyBorder="1" applyAlignment="1">
      <alignment horizontal="center"/>
    </xf>
    <xf numFmtId="16" fontId="280" fillId="34" borderId="70" xfId="0" applyNumberFormat="1" applyFont="1" applyFill="1" applyBorder="1" applyAlignment="1" applyProtection="1">
      <alignment horizontal="center"/>
    </xf>
    <xf numFmtId="4" fontId="281" fillId="2" borderId="0" xfId="0" applyNumberFormat="1" applyFont="1" applyFill="1" applyProtection="1"/>
    <xf numFmtId="171" fontId="27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2" fillId="34" borderId="199" xfId="0" applyFont="1" applyFill="1" applyBorder="1" applyAlignment="1" applyProtection="1">
      <alignment horizontal="left"/>
    </xf>
    <xf numFmtId="168" fontId="27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1" fillId="18" borderId="208" xfId="0" applyNumberFormat="1" applyFont="1" applyFill="1" applyBorder="1" applyProtection="1"/>
    <xf numFmtId="168" fontId="27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4" fillId="16" borderId="196" xfId="0" applyNumberFormat="1" applyFont="1" applyFill="1" applyBorder="1" applyAlignment="1" applyProtection="1">
      <alignment horizontal="center" vertical="center"/>
      <protection locked="0"/>
    </xf>
    <xf numFmtId="165" fontId="28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1" fillId="5" borderId="237" xfId="0" applyNumberFormat="1" applyFont="1" applyFill="1" applyBorder="1" applyAlignment="1" applyProtection="1">
      <alignment horizontal="center"/>
    </xf>
    <xf numFmtId="178" fontId="27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6" fillId="11" borderId="231" xfId="0" applyNumberFormat="1" applyFont="1" applyFill="1" applyBorder="1" applyAlignment="1">
      <alignment horizontal="center"/>
    </xf>
    <xf numFmtId="168" fontId="272" fillId="11" borderId="228" xfId="0" applyNumberFormat="1" applyFont="1" applyFill="1" applyBorder="1" applyAlignment="1" applyProtection="1"/>
    <xf numFmtId="168" fontId="272" fillId="11" borderId="232" xfId="0" applyNumberFormat="1" applyFont="1" applyFill="1" applyBorder="1" applyAlignment="1" applyProtection="1"/>
    <xf numFmtId="168" fontId="272" fillId="11" borderId="233" xfId="0" applyNumberFormat="1" applyFont="1" applyFill="1" applyBorder="1" applyAlignment="1" applyProtection="1"/>
    <xf numFmtId="168" fontId="27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0" fillId="11" borderId="88" xfId="0" applyNumberFormat="1" applyFont="1" applyFill="1" applyBorder="1" applyAlignment="1">
      <alignment horizontal="center"/>
    </xf>
    <xf numFmtId="168" fontId="274" fillId="11" borderId="148" xfId="0" applyNumberFormat="1" applyFont="1" applyFill="1" applyBorder="1" applyAlignment="1" applyProtection="1"/>
    <xf numFmtId="168" fontId="274" fillId="11" borderId="149" xfId="0" applyNumberFormat="1" applyFont="1" applyFill="1" applyBorder="1" applyAlignment="1" applyProtection="1"/>
    <xf numFmtId="168" fontId="274" fillId="11" borderId="150" xfId="0" applyNumberFormat="1" applyFont="1" applyFill="1" applyBorder="1" applyAlignment="1" applyProtection="1"/>
    <xf numFmtId="168" fontId="27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7" fillId="17" borderId="197" xfId="0" applyFont="1" applyFill="1" applyBorder="1" applyAlignment="1" applyProtection="1">
      <alignment horizontal="left"/>
    </xf>
    <xf numFmtId="0" fontId="277" fillId="17" borderId="146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right"/>
    </xf>
    <xf numFmtId="176" fontId="288" fillId="17" borderId="146" xfId="0" applyNumberFormat="1" applyFont="1" applyFill="1" applyBorder="1" applyAlignment="1" applyProtection="1">
      <alignment horizontal="center"/>
    </xf>
    <xf numFmtId="176" fontId="28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89" fillId="28" borderId="48" xfId="8" applyFont="1" applyFill="1" applyBorder="1" applyAlignment="1" applyProtection="1">
      <alignment horizontal="center"/>
    </xf>
    <xf numFmtId="38" fontId="290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1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2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3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4" fillId="40" borderId="219" xfId="0" applyNumberFormat="1" applyFont="1" applyFill="1" applyBorder="1" applyAlignment="1" applyProtection="1">
      <alignment horizontal="center"/>
    </xf>
    <xf numFmtId="168" fontId="29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6" fillId="16" borderId="98" xfId="0" applyNumberFormat="1" applyFont="1" applyFill="1" applyBorder="1" applyAlignment="1" applyProtection="1">
      <alignment horizontal="center"/>
    </xf>
    <xf numFmtId="180" fontId="287" fillId="16" borderId="98" xfId="0" applyNumberFormat="1" applyFont="1" applyFill="1" applyBorder="1" applyAlignment="1" applyProtection="1">
      <alignment horizontal="center"/>
    </xf>
    <xf numFmtId="171" fontId="296" fillId="17" borderId="83" xfId="0" applyNumberFormat="1" applyFont="1" applyFill="1" applyBorder="1" applyAlignment="1" applyProtection="1">
      <alignment horizontal="center"/>
    </xf>
    <xf numFmtId="171" fontId="296" fillId="17" borderId="254" xfId="0" applyNumberFormat="1" applyFont="1" applyFill="1" applyBorder="1" applyAlignment="1" applyProtection="1">
      <alignment horizontal="center"/>
    </xf>
    <xf numFmtId="171" fontId="29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7" fillId="16" borderId="333" xfId="0" applyFont="1" applyFill="1" applyBorder="1" applyAlignment="1" applyProtection="1">
      <alignment horizontal="left"/>
    </xf>
    <xf numFmtId="0" fontId="278" fillId="16" borderId="333" xfId="0" applyFont="1" applyFill="1" applyBorder="1" applyAlignment="1" applyProtection="1">
      <alignment horizontal="right"/>
    </xf>
    <xf numFmtId="176" fontId="288" fillId="16" borderId="333" xfId="0" applyNumberFormat="1" applyFont="1" applyFill="1" applyBorder="1" applyAlignment="1" applyProtection="1">
      <alignment horizontal="center"/>
    </xf>
    <xf numFmtId="176" fontId="288" fillId="16" borderId="334" xfId="0" applyNumberFormat="1" applyFont="1" applyFill="1" applyBorder="1" applyAlignment="1" applyProtection="1">
      <alignment horizontal="center"/>
    </xf>
    <xf numFmtId="0" fontId="28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8" fillId="32" borderId="0" xfId="0" applyNumberFormat="1" applyFont="1" applyFill="1" applyBorder="1" applyAlignment="1" applyProtection="1">
      <alignment horizontal="center"/>
    </xf>
    <xf numFmtId="168" fontId="29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0" fillId="32" borderId="0" xfId="0" applyNumberFormat="1" applyFont="1" applyFill="1" applyBorder="1" applyAlignment="1" applyProtection="1">
      <alignment horizontal="center"/>
    </xf>
    <xf numFmtId="171" fontId="301" fillId="17" borderId="254" xfId="0" applyNumberFormat="1" applyFont="1" applyFill="1" applyBorder="1" applyAlignment="1" applyProtection="1">
      <alignment horizontal="center"/>
    </xf>
    <xf numFmtId="171" fontId="301" fillId="17" borderId="83" xfId="0" applyNumberFormat="1" applyFont="1" applyFill="1" applyBorder="1" applyAlignment="1" applyProtection="1">
      <alignment horizontal="center"/>
    </xf>
    <xf numFmtId="171" fontId="301" fillId="17" borderId="82" xfId="0" applyNumberFormat="1" applyFont="1" applyFill="1" applyBorder="1" applyAlignment="1" applyProtection="1">
      <alignment horizontal="center"/>
    </xf>
    <xf numFmtId="171" fontId="30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3" fillId="43" borderId="0" xfId="0" applyFont="1" applyFill="1" applyProtection="1"/>
    <xf numFmtId="0" fontId="304" fillId="43" borderId="0" xfId="0" applyFont="1" applyFill="1" applyProtection="1"/>
    <xf numFmtId="168" fontId="271" fillId="16" borderId="255" xfId="0" applyNumberFormat="1" applyFont="1" applyFill="1" applyBorder="1" applyProtection="1"/>
    <xf numFmtId="168" fontId="274" fillId="16" borderId="255" xfId="0" applyNumberFormat="1" applyFont="1" applyFill="1" applyBorder="1" applyProtection="1"/>
    <xf numFmtId="0" fontId="305" fillId="16" borderId="196" xfId="0" applyFont="1" applyFill="1" applyBorder="1" applyAlignment="1" applyProtection="1">
      <alignment horizontal="center" vertical="center"/>
    </xf>
    <xf numFmtId="0" fontId="306" fillId="16" borderId="0" xfId="0" applyFont="1" applyFill="1" applyAlignment="1" applyProtection="1">
      <alignment horizontal="center"/>
    </xf>
    <xf numFmtId="0" fontId="307" fillId="16" borderId="0" xfId="0" applyFont="1" applyFill="1" applyAlignment="1" applyProtection="1">
      <alignment horizontal="center"/>
    </xf>
    <xf numFmtId="0" fontId="30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1" fillId="2" borderId="0" xfId="0" applyNumberFormat="1" applyFont="1" applyFill="1" applyAlignment="1" applyProtection="1">
      <alignment horizontal="right"/>
    </xf>
    <xf numFmtId="4" fontId="311" fillId="2" borderId="0" xfId="0" applyNumberFormat="1" applyFont="1" applyFill="1" applyAlignment="1" applyProtection="1">
      <alignment horizontal="left"/>
    </xf>
    <xf numFmtId="4" fontId="31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2" fillId="16" borderId="268" xfId="0" applyFont="1" applyFill="1" applyBorder="1" applyAlignment="1" applyProtection="1">
      <alignment horizontal="center"/>
    </xf>
    <xf numFmtId="0" fontId="274" fillId="16" borderId="85" xfId="0" applyFont="1" applyFill="1" applyBorder="1" applyAlignment="1" applyProtection="1">
      <alignment horizontal="center" vertical="center"/>
    </xf>
    <xf numFmtId="180" fontId="31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4" fillId="5" borderId="183" xfId="8" applyFont="1" applyFill="1" applyBorder="1" applyAlignment="1" applyProtection="1">
      <alignment horizontal="left" vertical="center"/>
    </xf>
    <xf numFmtId="0" fontId="315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3" fillId="33" borderId="245" xfId="0" applyNumberFormat="1" applyFont="1" applyFill="1" applyBorder="1" applyAlignment="1" applyProtection="1">
      <alignment horizontal="left"/>
    </xf>
    <xf numFmtId="4" fontId="27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4" fillId="5" borderId="240" xfId="0" applyNumberFormat="1" applyFont="1" applyFill="1" applyBorder="1" applyAlignment="1" applyProtection="1">
      <alignment horizontal="center"/>
    </xf>
    <xf numFmtId="171" fontId="274" fillId="33" borderId="196" xfId="0" applyNumberFormat="1" applyFont="1" applyFill="1" applyBorder="1" applyAlignment="1" applyProtection="1">
      <alignment horizontal="center"/>
    </xf>
    <xf numFmtId="168" fontId="274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6" fillId="42" borderId="338" xfId="0" applyFont="1" applyFill="1" applyBorder="1" applyProtection="1"/>
    <xf numFmtId="0" fontId="317" fillId="42" borderId="339" xfId="0" applyFont="1" applyFill="1" applyBorder="1" applyProtection="1"/>
    <xf numFmtId="0" fontId="316" fillId="42" borderId="340" xfId="0" applyFont="1" applyFill="1" applyBorder="1" applyProtection="1"/>
    <xf numFmtId="0" fontId="31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6" fillId="42" borderId="338" xfId="0" applyFont="1" applyFill="1" applyBorder="1" applyAlignment="1" applyProtection="1">
      <alignment horizontal="left" vertical="top"/>
    </xf>
    <xf numFmtId="0" fontId="316" fillId="42" borderId="344" xfId="0" applyFont="1" applyFill="1" applyBorder="1" applyAlignment="1" applyProtection="1">
      <alignment horizontal="center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6" fillId="50" borderId="0" xfId="0" applyFont="1" applyFill="1" applyBorder="1" applyProtection="1"/>
    <xf numFmtId="0" fontId="317" fillId="50" borderId="0" xfId="0" applyFont="1" applyFill="1" applyBorder="1" applyProtection="1"/>
    <xf numFmtId="0" fontId="318" fillId="50" borderId="341" xfId="0" applyFont="1" applyFill="1" applyBorder="1" applyProtection="1"/>
    <xf numFmtId="0" fontId="175" fillId="42" borderId="342" xfId="0" applyFont="1" applyFill="1" applyBorder="1" applyProtection="1"/>
    <xf numFmtId="0" fontId="316" fillId="42" borderId="345" xfId="0" applyFont="1" applyFill="1" applyBorder="1" applyProtection="1"/>
    <xf numFmtId="0" fontId="317" fillId="42" borderId="345" xfId="0" applyFont="1" applyFill="1" applyBorder="1" applyProtection="1"/>
    <xf numFmtId="0" fontId="318" fillId="42" borderId="343" xfId="0" applyFont="1" applyFill="1" applyBorder="1" applyProtection="1"/>
    <xf numFmtId="0" fontId="175" fillId="42" borderId="346" xfId="0" applyFont="1" applyFill="1" applyBorder="1" applyProtection="1"/>
    <xf numFmtId="0" fontId="316" fillId="42" borderId="347" xfId="0" applyFont="1" applyFill="1" applyBorder="1" applyProtection="1"/>
    <xf numFmtId="0" fontId="317" fillId="42" borderId="347" xfId="0" applyFont="1" applyFill="1" applyBorder="1" applyProtection="1"/>
    <xf numFmtId="0" fontId="318" fillId="42" borderId="348" xfId="0" applyFont="1" applyFill="1" applyBorder="1" applyProtection="1"/>
    <xf numFmtId="0" fontId="316" fillId="42" borderId="349" xfId="0" applyFont="1" applyFill="1" applyBorder="1" applyProtection="1"/>
    <xf numFmtId="0" fontId="316" fillId="42" borderId="0" xfId="0" applyFont="1" applyFill="1" applyBorder="1" applyProtection="1"/>
    <xf numFmtId="0" fontId="318" fillId="42" borderId="350" xfId="0" applyFont="1" applyFill="1" applyBorder="1" applyProtection="1"/>
    <xf numFmtId="0" fontId="175" fillId="50" borderId="338" xfId="0" applyFont="1" applyFill="1" applyBorder="1" applyProtection="1"/>
    <xf numFmtId="0" fontId="316" fillId="50" borderId="344" xfId="0" applyFont="1" applyFill="1" applyBorder="1" applyProtection="1"/>
    <xf numFmtId="0" fontId="317" fillId="50" borderId="344" xfId="0" applyFont="1" applyFill="1" applyBorder="1" applyProtection="1"/>
    <xf numFmtId="0" fontId="318" fillId="50" borderId="339" xfId="0" applyFont="1" applyFill="1" applyBorder="1" applyProtection="1"/>
    <xf numFmtId="0" fontId="316" fillId="50" borderId="340" xfId="0" applyFont="1" applyFill="1" applyBorder="1" applyProtection="1"/>
    <xf numFmtId="0" fontId="316" fillId="50" borderId="342" xfId="0" applyFont="1" applyFill="1" applyBorder="1" applyProtection="1"/>
    <xf numFmtId="0" fontId="316" fillId="50" borderId="345" xfId="0" applyFont="1" applyFill="1" applyBorder="1" applyProtection="1"/>
    <xf numFmtId="0" fontId="318" fillId="50" borderId="343" xfId="0" applyFont="1" applyFill="1" applyBorder="1" applyProtection="1"/>
    <xf numFmtId="0" fontId="316" fillId="42" borderId="146" xfId="0" applyFont="1" applyFill="1" applyBorder="1" applyAlignment="1" applyProtection="1">
      <alignment vertical="center"/>
    </xf>
    <xf numFmtId="170" fontId="285" fillId="42" borderId="231" xfId="0" applyNumberFormat="1" applyFont="1" applyFill="1" applyBorder="1" applyAlignment="1" applyProtection="1">
      <alignment horizontal="center"/>
    </xf>
    <xf numFmtId="0" fontId="317" fillId="42" borderId="87" xfId="0" applyFont="1" applyFill="1" applyBorder="1" applyAlignment="1" applyProtection="1">
      <alignment vertical="center"/>
    </xf>
    <xf numFmtId="0" fontId="31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6" fillId="17" borderId="8" xfId="0" applyNumberFormat="1" applyFont="1" applyFill="1" applyBorder="1" applyAlignment="1" applyProtection="1">
      <alignment horizontal="center"/>
    </xf>
    <xf numFmtId="171" fontId="301" fillId="17" borderId="10" xfId="0" applyNumberFormat="1" applyFont="1" applyFill="1" applyBorder="1" applyAlignment="1" applyProtection="1">
      <alignment horizontal="center"/>
    </xf>
    <xf numFmtId="171" fontId="29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4" fillId="33" borderId="287" xfId="0" applyNumberFormat="1" applyFont="1" applyFill="1" applyBorder="1" applyProtection="1"/>
    <xf numFmtId="168" fontId="27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19" fillId="17" borderId="83" xfId="0" applyFont="1" applyFill="1" applyBorder="1" applyProtection="1"/>
    <xf numFmtId="0" fontId="320" fillId="5" borderId="82" xfId="0" applyFont="1" applyFill="1" applyBorder="1" applyAlignment="1" applyProtection="1">
      <alignment horizontal="center"/>
    </xf>
    <xf numFmtId="171" fontId="321" fillId="32" borderId="0" xfId="0" applyNumberFormat="1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5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4" fillId="17" borderId="171" xfId="8" applyNumberFormat="1" applyFont="1" applyFill="1" applyBorder="1" applyAlignment="1" applyProtection="1">
      <alignment horizontal="left"/>
    </xf>
    <xf numFmtId="185" fontId="325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5" fillId="17" borderId="171" xfId="8" applyNumberFormat="1" applyFont="1" applyFill="1" applyBorder="1" applyAlignment="1" applyProtection="1">
      <alignment horizontal="left"/>
    </xf>
    <xf numFmtId="184" fontId="295" fillId="17" borderId="175" xfId="8" applyNumberFormat="1" applyFont="1" applyFill="1" applyBorder="1" applyAlignment="1" applyProtection="1">
      <alignment horizontal="center"/>
    </xf>
    <xf numFmtId="184" fontId="295" fillId="17" borderId="171" xfId="8" applyNumberFormat="1" applyFont="1" applyFill="1" applyBorder="1" applyAlignment="1" applyProtection="1">
      <alignment horizontal="left"/>
    </xf>
    <xf numFmtId="186" fontId="32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5" fillId="42" borderId="343" xfId="0" applyNumberFormat="1" applyFont="1" applyFill="1" applyBorder="1" applyAlignment="1" applyProtection="1">
      <alignment horizontal="left" vertical="center"/>
    </xf>
    <xf numFmtId="0" fontId="316" fillId="42" borderId="0" xfId="0" applyFont="1" applyFill="1" applyBorder="1" applyAlignment="1" applyProtection="1">
      <alignment horizontal="center"/>
    </xf>
    <xf numFmtId="0" fontId="316" fillId="42" borderId="350" xfId="0" applyFont="1" applyFill="1" applyBorder="1" applyProtection="1"/>
    <xf numFmtId="38" fontId="326" fillId="21" borderId="162" xfId="9" applyNumberFormat="1" applyFont="1" applyFill="1" applyBorder="1" applyAlignment="1" applyProtection="1">
      <alignment horizontal="center" vertical="center"/>
    </xf>
    <xf numFmtId="38" fontId="327" fillId="45" borderId="162" xfId="9" applyNumberFormat="1" applyFont="1" applyFill="1" applyBorder="1" applyAlignment="1" applyProtection="1">
      <alignment horizontal="center" vertical="center"/>
    </xf>
    <xf numFmtId="38" fontId="328" fillId="16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5" fillId="17" borderId="171" xfId="8" quotePrefix="1" applyNumberFormat="1" applyFont="1" applyFill="1" applyBorder="1" applyAlignment="1" applyProtection="1">
      <alignment horizontal="left"/>
    </xf>
    <xf numFmtId="184" fontId="295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2" fillId="21" borderId="342" xfId="0" applyFont="1" applyFill="1" applyBorder="1" applyProtection="1"/>
    <xf numFmtId="0" fontId="332" fillId="21" borderId="345" xfId="0" applyFont="1" applyFill="1" applyBorder="1" applyProtection="1"/>
    <xf numFmtId="0" fontId="305" fillId="21" borderId="345" xfId="0" applyFont="1" applyFill="1" applyBorder="1" applyProtection="1"/>
    <xf numFmtId="0" fontId="333" fillId="21" borderId="343" xfId="0" applyFont="1" applyFill="1" applyBorder="1" applyProtection="1"/>
    <xf numFmtId="0" fontId="33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1" fillId="32" borderId="0" xfId="0" applyFont="1" applyFill="1" applyProtection="1"/>
    <xf numFmtId="168" fontId="31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5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5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3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3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3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5" fillId="32" borderId="0" xfId="0" applyFont="1" applyFill="1" applyAlignment="1" applyProtection="1">
      <alignment horizontal="left"/>
    </xf>
    <xf numFmtId="0" fontId="335" fillId="32" borderId="0" xfId="0" applyFont="1" applyFill="1" applyAlignment="1" applyProtection="1">
      <alignment horizontal="right"/>
    </xf>
    <xf numFmtId="0" fontId="335" fillId="2" borderId="0" xfId="0" applyFont="1" applyFill="1" applyProtection="1"/>
    <xf numFmtId="0" fontId="33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6" fillId="38" borderId="0" xfId="0" applyFont="1" applyFill="1" applyAlignment="1" applyProtection="1">
      <alignment horizontal="right"/>
    </xf>
    <xf numFmtId="0" fontId="337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8" fillId="42" borderId="0" xfId="0" applyNumberFormat="1" applyFont="1" applyFill="1" applyBorder="1" applyAlignment="1" applyProtection="1">
      <alignment horizontal="center"/>
    </xf>
    <xf numFmtId="192" fontId="339" fillId="17" borderId="0" xfId="0" quotePrefix="1" applyNumberFormat="1" applyFont="1" applyFill="1" applyBorder="1" applyAlignment="1" applyProtection="1">
      <alignment horizontal="left"/>
    </xf>
    <xf numFmtId="192" fontId="339" fillId="17" borderId="0" xfId="0" applyNumberFormat="1" applyFont="1" applyFill="1" applyBorder="1" applyAlignment="1" applyProtection="1">
      <alignment horizontal="left"/>
    </xf>
    <xf numFmtId="193" fontId="33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0" fillId="34" borderId="146" xfId="0" quotePrefix="1" applyNumberFormat="1" applyFont="1" applyFill="1" applyBorder="1" applyAlignment="1" applyProtection="1"/>
    <xf numFmtId="228" fontId="341" fillId="17" borderId="198" xfId="0" applyNumberFormat="1" applyFont="1" applyFill="1" applyBorder="1" applyAlignment="1" applyProtection="1">
      <alignment horizontal="left"/>
    </xf>
    <xf numFmtId="171" fontId="301" fillId="17" borderId="0" xfId="0" applyNumberFormat="1" applyFont="1" applyFill="1" applyBorder="1" applyAlignment="1" applyProtection="1">
      <alignment horizontal="center"/>
    </xf>
    <xf numFmtId="171" fontId="296" fillId="17" borderId="10" xfId="0" applyNumberFormat="1" applyFont="1" applyFill="1" applyBorder="1" applyAlignment="1" applyProtection="1">
      <alignment horizontal="center"/>
    </xf>
    <xf numFmtId="171" fontId="30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0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3" fillId="21" borderId="146" xfId="0" applyNumberFormat="1" applyFont="1" applyFill="1" applyBorder="1" applyAlignment="1" applyProtection="1">
      <alignment horizontal="center"/>
    </xf>
    <xf numFmtId="184" fontId="33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0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1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0" fillId="34" borderId="197" xfId="0" applyNumberFormat="1" applyFont="1" applyFill="1" applyBorder="1" applyAlignment="1" applyProtection="1">
      <alignment horizontal="right"/>
    </xf>
    <xf numFmtId="232" fontId="34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7" fillId="34" borderId="146" xfId="0" applyNumberFormat="1" applyFont="1" applyFill="1" applyBorder="1" applyAlignment="1" applyProtection="1"/>
    <xf numFmtId="0" fontId="276" fillId="34" borderId="198" xfId="0" applyFont="1" applyFill="1" applyBorder="1" applyAlignment="1" applyProtection="1">
      <alignment horizontal="left"/>
    </xf>
    <xf numFmtId="0" fontId="332" fillId="16" borderId="146" xfId="0" applyFont="1" applyFill="1" applyBorder="1" applyAlignment="1" applyProtection="1">
      <alignment vertical="center"/>
    </xf>
    <xf numFmtId="0" fontId="33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6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4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188" fontId="127" fillId="17" borderId="0" xfId="2" applyNumberFormat="1" applyFont="1" applyFill="1" applyBorder="1" applyAlignment="1">
      <alignment horizontal="left"/>
    </xf>
    <xf numFmtId="223" fontId="127" fillId="17" borderId="0" xfId="2" applyNumberFormat="1" applyFont="1" applyFill="1" applyBorder="1" applyAlignment="1">
      <alignment horizontal="center"/>
    </xf>
    <xf numFmtId="224" fontId="127" fillId="17" borderId="0" xfId="2" applyNumberFormat="1" applyFont="1" applyFill="1" applyBorder="1" applyAlignment="1">
      <alignment horizontal="center"/>
    </xf>
    <xf numFmtId="225" fontId="127" fillId="5" borderId="0" xfId="2" applyNumberFormat="1" applyFont="1" applyFill="1" applyBorder="1" applyAlignment="1">
      <alignment horizontal="left"/>
    </xf>
    <xf numFmtId="204" fontId="127" fillId="5" borderId="0" xfId="2" applyNumberFormat="1" applyFont="1" applyFill="1" applyBorder="1" applyAlignment="1">
      <alignment horizontal="center"/>
    </xf>
    <xf numFmtId="196" fontId="127" fillId="17" borderId="0" xfId="2" applyNumberFormat="1" applyFont="1" applyFill="1" applyBorder="1" applyAlignment="1">
      <alignment horizontal="center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212" fontId="77" fillId="5" borderId="0" xfId="2" applyNumberFormat="1" applyFont="1" applyFill="1" applyBorder="1" applyAlignment="1">
      <alignment horizontal="right"/>
    </xf>
    <xf numFmtId="210" fontId="7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0" fontId="311" fillId="32" borderId="0" xfId="0" applyFont="1" applyFill="1" applyAlignment="1" applyProtection="1">
      <alignment horizontal="center"/>
    </xf>
    <xf numFmtId="0" fontId="345" fillId="32" borderId="0" xfId="0" applyFont="1" applyFill="1" applyAlignment="1" applyProtection="1">
      <alignment horizontal="right"/>
    </xf>
    <xf numFmtId="0" fontId="311" fillId="32" borderId="0" xfId="0" applyFont="1" applyFill="1" applyAlignment="1" applyProtection="1">
      <alignment horizontal="right"/>
    </xf>
    <xf numFmtId="0" fontId="346" fillId="17" borderId="146" xfId="0" applyFont="1" applyFill="1" applyBorder="1" applyAlignment="1" applyProtection="1">
      <alignment horizontal="left"/>
    </xf>
    <xf numFmtId="0" fontId="346" fillId="17" borderId="198" xfId="0" applyFont="1" applyFill="1" applyBorder="1" applyAlignment="1" applyProtection="1">
      <alignment horizontal="left"/>
    </xf>
    <xf numFmtId="0" fontId="347" fillId="17" borderId="146" xfId="0" applyFont="1" applyFill="1" applyBorder="1" applyAlignment="1" applyProtection="1">
      <alignment horizontal="left"/>
    </xf>
    <xf numFmtId="0" fontId="347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5" fillId="32" borderId="0" xfId="0" applyFont="1" applyFill="1" applyAlignment="1" applyProtection="1">
      <alignment horizontal="left"/>
    </xf>
    <xf numFmtId="0" fontId="348" fillId="32" borderId="0" xfId="0" applyFont="1" applyFill="1" applyBorder="1" applyAlignment="1" applyProtection="1">
      <alignment horizontal="left" vertical="top" wrapText="1"/>
    </xf>
    <xf numFmtId="0" fontId="348" fillId="32" borderId="173" xfId="0" applyFont="1" applyFill="1" applyBorder="1" applyAlignment="1" applyProtection="1">
      <alignment horizontal="left" vertical="top" wrapText="1"/>
    </xf>
    <xf numFmtId="0" fontId="348" fillId="32" borderId="0" xfId="0" applyFont="1" applyFill="1" applyAlignment="1" applyProtection="1">
      <alignment horizontal="center" vertical="top" wrapText="1"/>
    </xf>
    <xf numFmtId="0" fontId="348" fillId="32" borderId="173" xfId="0" applyFont="1" applyFill="1" applyBorder="1" applyAlignment="1" applyProtection="1">
      <alignment horizontal="center" vertical="top" wrapText="1"/>
    </xf>
    <xf numFmtId="0" fontId="345" fillId="32" borderId="0" xfId="0" applyFont="1" applyFill="1" applyAlignment="1" applyProtection="1">
      <alignment horizontal="center"/>
    </xf>
    <xf numFmtId="0" fontId="348" fillId="32" borderId="0" xfId="0" applyFont="1" applyFill="1" applyAlignment="1" applyProtection="1">
      <alignment horizontal="center"/>
    </xf>
    <xf numFmtId="0" fontId="349" fillId="32" borderId="0" xfId="0" applyFont="1" applyFill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0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351" fillId="6" borderId="170" xfId="0" applyFont="1" applyFill="1" applyBorder="1" applyAlignment="1" applyProtection="1">
      <alignment horizontal="center"/>
    </xf>
    <xf numFmtId="0" fontId="351" fillId="6" borderId="248" xfId="0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7" fillId="23" borderId="197" xfId="1" applyNumberFormat="1" applyFont="1" applyFill="1" applyBorder="1" applyAlignment="1" applyProtection="1">
      <alignment horizontal="center" vertical="center"/>
      <protection locked="0"/>
    </xf>
    <xf numFmtId="1" fontId="297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2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38" fontId="322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2" fillId="37" borderId="0" xfId="0" applyFont="1" applyFill="1" applyAlignment="1" applyProtection="1">
      <alignment horizontal="right" vertical="center" wrapText="1"/>
    </xf>
    <xf numFmtId="1" fontId="297" fillId="23" borderId="197" xfId="1" applyNumberFormat="1" applyFont="1" applyFill="1" applyBorder="1" applyAlignment="1" applyProtection="1">
      <alignment horizontal="center" vertical="center"/>
    </xf>
    <xf numFmtId="1" fontId="297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46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0" fontId="353" fillId="16" borderId="197" xfId="8" applyFont="1" applyFill="1" applyBorder="1" applyAlignment="1" applyProtection="1">
      <alignment horizontal="center"/>
      <protection locked="0"/>
    </xf>
    <xf numFmtId="0" fontId="353" fillId="16" borderId="198" xfId="8" applyFont="1" applyFill="1" applyBorder="1" applyAlignment="1" applyProtection="1">
      <alignment horizontal="center"/>
      <protection locked="0"/>
    </xf>
    <xf numFmtId="0" fontId="354" fillId="16" borderId="197" xfId="8" applyFont="1" applyFill="1" applyBorder="1" applyAlignment="1" applyProtection="1">
      <alignment horizontal="center"/>
      <protection locked="0"/>
    </xf>
    <xf numFmtId="0" fontId="354" fillId="16" borderId="146" xfId="8" applyFont="1" applyFill="1" applyBorder="1" applyAlignment="1" applyProtection="1">
      <alignment horizontal="center"/>
      <protection locked="0"/>
    </xf>
    <xf numFmtId="0" fontId="354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5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38" fillId="50" borderId="344" xfId="0" quotePrefix="1" applyNumberFormat="1" applyFont="1" applyFill="1" applyBorder="1" applyAlignment="1" applyProtection="1">
      <alignment horizontal="left"/>
    </xf>
    <xf numFmtId="186" fontId="338" fillId="50" borderId="344" xfId="0" applyNumberFormat="1" applyFont="1" applyFill="1" applyBorder="1" applyAlignment="1" applyProtection="1">
      <alignment horizontal="left"/>
    </xf>
    <xf numFmtId="190" fontId="356" fillId="17" borderId="172" xfId="0" quotePrefix="1" applyNumberFormat="1" applyFont="1" applyFill="1" applyBorder="1" applyAlignment="1" applyProtection="1">
      <alignment horizontal="left"/>
    </xf>
    <xf numFmtId="190" fontId="356" fillId="17" borderId="0" xfId="0" applyNumberFormat="1" applyFont="1" applyFill="1" applyBorder="1" applyAlignment="1" applyProtection="1">
      <alignment horizontal="left"/>
    </xf>
    <xf numFmtId="191" fontId="356" fillId="17" borderId="0" xfId="0" quotePrefix="1" applyNumberFormat="1" applyFont="1" applyFill="1" applyBorder="1" applyAlignment="1" applyProtection="1">
      <alignment horizontal="center"/>
    </xf>
    <xf numFmtId="191" fontId="356" fillId="17" borderId="0" xfId="0" applyNumberFormat="1" applyFont="1" applyFill="1" applyBorder="1" applyAlignment="1" applyProtection="1">
      <alignment horizontal="center"/>
    </xf>
    <xf numFmtId="188" fontId="357" fillId="42" borderId="0" xfId="0" applyNumberFormat="1" applyFont="1" applyFill="1" applyBorder="1" applyAlignment="1" applyProtection="1">
      <alignment horizontal="center"/>
    </xf>
    <xf numFmtId="189" fontId="338" fillId="42" borderId="0" xfId="0" quotePrefix="1" applyNumberFormat="1" applyFont="1" applyFill="1" applyBorder="1" applyAlignment="1" applyProtection="1">
      <alignment horizontal="left"/>
    </xf>
    <xf numFmtId="189" fontId="338" fillId="42" borderId="0" xfId="0" applyNumberFormat="1" applyFont="1" applyFill="1" applyBorder="1" applyAlignment="1" applyProtection="1">
      <alignment horizontal="left"/>
    </xf>
    <xf numFmtId="189" fontId="338" fillId="42" borderId="350" xfId="0" applyNumberFormat="1" applyFont="1" applyFill="1" applyBorder="1" applyAlignment="1" applyProtection="1">
      <alignment horizontal="left"/>
    </xf>
    <xf numFmtId="0" fontId="193" fillId="16" borderId="146" xfId="0" applyFont="1" applyFill="1" applyBorder="1" applyAlignment="1" applyProtection="1">
      <alignment horizontal="center"/>
    </xf>
    <xf numFmtId="227" fontId="276" fillId="34" borderId="197" xfId="0" applyNumberFormat="1" applyFont="1" applyFill="1" applyBorder="1" applyAlignment="1" applyProtection="1">
      <alignment horizontal="center"/>
    </xf>
    <xf numFmtId="227" fontId="276" fillId="34" borderId="146" xfId="0" applyNumberFormat="1" applyFont="1" applyFill="1" applyBorder="1" applyAlignment="1" applyProtection="1">
      <alignment horizontal="center"/>
    </xf>
    <xf numFmtId="193" fontId="338" fillId="42" borderId="0" xfId="0" applyNumberFormat="1" applyFont="1" applyFill="1" applyBorder="1" applyAlignment="1" applyProtection="1">
      <alignment horizontal="center"/>
    </xf>
    <xf numFmtId="184" fontId="342" fillId="16" borderId="0" xfId="0" applyNumberFormat="1" applyFont="1" applyFill="1" applyBorder="1" applyAlignment="1" applyProtection="1">
      <alignment horizontal="center"/>
    </xf>
    <xf numFmtId="0" fontId="340" fillId="17" borderId="169" xfId="0" applyFont="1" applyFill="1" applyBorder="1" applyAlignment="1" applyProtection="1">
      <alignment horizontal="center" vertical="center"/>
    </xf>
    <xf numFmtId="0" fontId="340" fillId="17" borderId="171" xfId="0" applyFont="1" applyFill="1" applyBorder="1" applyAlignment="1" applyProtection="1">
      <alignment horizontal="center" vertical="center"/>
    </xf>
    <xf numFmtId="228" fontId="341" fillId="17" borderId="174" xfId="0" applyNumberFormat="1" applyFont="1" applyFill="1" applyBorder="1" applyAlignment="1" applyProtection="1">
      <alignment horizontal="center"/>
    </xf>
    <xf numFmtId="228" fontId="341" fillId="17" borderId="175" xfId="0" applyNumberFormat="1" applyFont="1" applyFill="1" applyBorder="1" applyAlignment="1" applyProtection="1">
      <alignment horizontal="center"/>
    </xf>
    <xf numFmtId="176" fontId="288" fillId="34" borderId="194" xfId="0" applyNumberFormat="1" applyFont="1" applyFill="1" applyBorder="1" applyAlignment="1" applyProtection="1">
      <alignment horizontal="center"/>
    </xf>
    <xf numFmtId="176" fontId="288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4" fillId="5" borderId="174" xfId="8" applyFont="1" applyFill="1" applyBorder="1" applyAlignment="1" applyProtection="1">
      <alignment horizontal="center" vertical="center" wrapText="1"/>
    </xf>
    <xf numFmtId="0" fontId="354" fillId="5" borderId="11" xfId="8" applyFont="1" applyFill="1" applyBorder="1" applyAlignment="1" applyProtection="1">
      <alignment horizontal="center" vertical="center" wrapText="1"/>
    </xf>
    <xf numFmtId="0" fontId="354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58" fillId="5" borderId="197" xfId="8" applyFont="1" applyFill="1" applyBorder="1" applyAlignment="1" applyProtection="1">
      <alignment horizontal="center" vertical="center"/>
    </xf>
    <xf numFmtId="0" fontId="358" fillId="5" borderId="146" xfId="8" applyFont="1" applyFill="1" applyBorder="1" applyAlignment="1" applyProtection="1">
      <alignment horizontal="center" vertical="center"/>
    </xf>
    <xf numFmtId="0" fontId="358" fillId="5" borderId="198" xfId="8" applyFont="1" applyFill="1" applyBorder="1" applyAlignment="1" applyProtection="1">
      <alignment horizontal="center" vertical="center"/>
    </xf>
    <xf numFmtId="0" fontId="358" fillId="13" borderId="197" xfId="8" applyFont="1" applyFill="1" applyBorder="1" applyAlignment="1" applyProtection="1">
      <alignment horizontal="center" vertical="center"/>
    </xf>
    <xf numFmtId="0" fontId="358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59" fillId="16" borderId="331" xfId="9" applyNumberFormat="1" applyFont="1" applyFill="1" applyBorder="1" applyAlignment="1" applyProtection="1">
      <alignment horizontal="center"/>
    </xf>
    <xf numFmtId="38" fontId="359" fillId="8" borderId="331" xfId="9" applyNumberFormat="1" applyFont="1" applyFill="1" applyBorder="1" applyAlignment="1" applyProtection="1">
      <alignment horizontal="center"/>
    </xf>
    <xf numFmtId="38" fontId="359" fillId="8" borderId="81" xfId="9" applyNumberFormat="1" applyFont="1" applyFill="1" applyBorder="1" applyAlignment="1" applyProtection="1">
      <alignment horizontal="center"/>
    </xf>
    <xf numFmtId="0" fontId="360" fillId="1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38" fontId="361" fillId="17" borderId="331" xfId="9" applyNumberFormat="1" applyFont="1" applyFill="1" applyBorder="1" applyAlignment="1" applyProtection="1">
      <alignment horizontal="center"/>
    </xf>
    <xf numFmtId="38" fontId="361" fillId="17" borderId="81" xfId="9" applyNumberFormat="1" applyFont="1" applyFill="1" applyBorder="1" applyAlignment="1" applyProtection="1">
      <alignment horizontal="center"/>
    </xf>
    <xf numFmtId="0" fontId="362" fillId="30" borderId="0" xfId="8" applyFont="1" applyFill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0" fontId="363" fillId="28" borderId="0" xfId="8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64" fillId="2" borderId="0" xfId="8" applyFont="1" applyFill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38" fontId="354" fillId="29" borderId="59" xfId="9" applyNumberFormat="1" applyFont="1" applyFill="1" applyBorder="1" applyAlignment="1" applyProtection="1">
      <alignment horizontal="center"/>
    </xf>
    <xf numFmtId="166" fontId="353" fillId="29" borderId="0" xfId="9" applyNumberFormat="1" applyFont="1" applyFill="1" applyAlignment="1" applyProtection="1">
      <alignment horizontal="center"/>
    </xf>
    <xf numFmtId="0" fontId="290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1" fillId="39" borderId="48" xfId="8" applyFont="1" applyFill="1" applyBorder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1" fillId="31" borderId="48" xfId="8" applyFont="1" applyFill="1" applyBorder="1" applyAlignment="1" applyProtection="1">
      <alignment horizontal="center"/>
    </xf>
    <xf numFmtId="0" fontId="365" fillId="32" borderId="0" xfId="5" applyFont="1" applyFill="1" applyBorder="1" applyAlignment="1" applyProtection="1">
      <alignment horizontal="left"/>
    </xf>
    <xf numFmtId="0" fontId="36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66" fillId="11" borderId="152" xfId="0" applyFont="1" applyFill="1" applyBorder="1" applyAlignment="1" applyProtection="1">
      <alignment horizontal="center"/>
    </xf>
    <xf numFmtId="0" fontId="366" fillId="11" borderId="54" xfId="0" applyFont="1" applyFill="1" applyBorder="1" applyAlignment="1" applyProtection="1">
      <alignment horizontal="center"/>
    </xf>
    <xf numFmtId="0" fontId="367" fillId="11" borderId="170" xfId="0" applyFont="1" applyFill="1" applyBorder="1" applyAlignment="1" applyProtection="1">
      <alignment horizontal="center"/>
    </xf>
    <xf numFmtId="0" fontId="367" fillId="11" borderId="248" xfId="0" applyFont="1" applyFill="1" applyBorder="1" applyAlignment="1" applyProtection="1">
      <alignment horizontal="center"/>
    </xf>
    <xf numFmtId="0" fontId="368" fillId="11" borderId="115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8" fillId="11" borderId="152" xfId="0" applyFont="1" applyFill="1" applyBorder="1" applyAlignment="1" applyProtection="1">
      <alignment horizontal="center"/>
    </xf>
    <xf numFmtId="0" fontId="369" fillId="3" borderId="146" xfId="0" applyFont="1" applyFill="1" applyBorder="1" applyAlignment="1" applyProtection="1">
      <alignment horizontal="center"/>
    </xf>
    <xf numFmtId="0" fontId="368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</cellXfs>
  <cellStyles count="11">
    <cellStyle name="Normal" xfId="0" builtinId="0"/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Percent" xfId="10" builtinId="5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325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topLeftCell="A241" zoomScaleNormal="100" workbookViewId="0"/>
  </sheetViews>
  <sheetFormatPr defaultColWidth="9.109375" defaultRowHeight="15.6"/>
  <cols>
    <col min="1" max="1" width="0.6640625" style="2250" customWidth="1"/>
    <col min="2" max="2" width="5.33203125" style="2274" customWidth="1"/>
    <col min="3" max="3" width="3.6640625" style="2274" customWidth="1"/>
    <col min="4" max="4" width="10.33203125" style="2274" customWidth="1"/>
    <col min="5" max="5" width="9.44140625" style="2274" customWidth="1"/>
    <col min="6" max="6" width="6" style="2274" customWidth="1"/>
    <col min="7" max="7" width="5.88671875" style="2274" customWidth="1"/>
    <col min="8" max="8" width="13.109375" style="2274" customWidth="1"/>
    <col min="9" max="9" width="11.109375" style="2274" customWidth="1"/>
    <col min="10" max="10" width="8" style="2274" customWidth="1"/>
    <col min="11" max="11" width="22.6640625" style="2274" customWidth="1"/>
    <col min="12" max="12" width="17.44140625" style="2274" customWidth="1"/>
    <col min="13" max="13" width="7.33203125" style="2274" customWidth="1"/>
    <col min="14" max="16384" width="9.10937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2" thickBot="1">
      <c r="A2" s="2248"/>
      <c r="B2" s="2332" t="s">
        <v>2147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33">
        <f>+'TRIAL-BALANCE'!E8</f>
        <v>2021</v>
      </c>
      <c r="M2" s="233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1380</v>
      </c>
      <c r="C4" s="2258" t="s">
        <v>1381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1988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1382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1383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1384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1385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2197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1897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2198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1989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2199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2201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1386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1387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1388</v>
      </c>
      <c r="C19" s="2258" t="s">
        <v>1908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2200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1389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1390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1391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2112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1392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1393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2202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2203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1997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1999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2000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35">
        <f>+'TRIAL-BALANCE'!E8</f>
        <v>2021</v>
      </c>
      <c r="E32" s="2335"/>
      <c r="F32" s="2335"/>
      <c r="G32" s="2335"/>
      <c r="H32" s="2336">
        <f>+'TRIAL-BALANCE'!E8</f>
        <v>2021</v>
      </c>
      <c r="I32" s="2336"/>
      <c r="J32" s="233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2204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2205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2206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2207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2208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2209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2022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2210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2211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2023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2212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2213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2214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2215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2216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2217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2218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37">
        <f>+'TRIAL-BALANCE'!E8</f>
        <v>2021</v>
      </c>
      <c r="E50" s="2337"/>
      <c r="F50" s="2337"/>
      <c r="G50" s="2337"/>
      <c r="H50" s="2338">
        <f>+'TRIAL-BALANCE'!E8</f>
        <v>2021</v>
      </c>
      <c r="I50" s="2338"/>
      <c r="J50" s="2338"/>
      <c r="K50" s="2252" t="s">
        <v>2027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2219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2220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2035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2221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2222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37">
        <f>+'TRIAL-BALANCE'!E8</f>
        <v>2021</v>
      </c>
      <c r="E56" s="2337"/>
      <c r="F56" s="2337"/>
      <c r="G56" s="2337"/>
      <c r="H56" s="2339">
        <f>+'TRIAL-BALANCE'!E8</f>
        <v>2021</v>
      </c>
      <c r="I56" s="2339"/>
      <c r="J56" s="2339"/>
      <c r="K56" s="2267" t="s">
        <v>2044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40">
        <f>+'TRIAL-BALANCE'!E8</f>
        <v>2021</v>
      </c>
      <c r="E57" s="2340"/>
      <c r="F57" s="2322" t="s">
        <v>2036</v>
      </c>
      <c r="G57" s="2341">
        <f>+'TRIAL-BALANCE'!E8</f>
        <v>2021</v>
      </c>
      <c r="H57" s="2341"/>
      <c r="I57" s="2323" t="s">
        <v>2042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2043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1394</v>
      </c>
      <c r="C60" s="2258" t="s">
        <v>1907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1395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2113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2223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2224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2225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1926</v>
      </c>
      <c r="E66" s="2262"/>
      <c r="F66" s="2262"/>
      <c r="G66" s="2262"/>
      <c r="H66" s="2342">
        <f>+'TRIAL-BALANCE'!E8</f>
        <v>2021</v>
      </c>
      <c r="I66" s="2342"/>
      <c r="J66" s="2342"/>
      <c r="K66" s="2343">
        <f>+'TRIAL-BALANCE'!E8</f>
        <v>2021</v>
      </c>
      <c r="L66" s="2343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44">
        <f>+'TRIAL-BALANCE'!E8</f>
        <v>2021</v>
      </c>
      <c r="E67" s="2344"/>
      <c r="F67" s="2344"/>
      <c r="G67" s="2345">
        <f>+'TRIAL-BALANCE'!E8</f>
        <v>2021</v>
      </c>
      <c r="H67" s="2345"/>
      <c r="I67" s="2345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2024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2026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2025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2114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2226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2227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2228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2229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1396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2230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2231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2115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2232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2116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2233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1397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1398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2234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2028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2235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1399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2037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2236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2237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2238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2117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2118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2119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2239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2038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2240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2039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1400</v>
      </c>
      <c r="C101" s="2258" t="s">
        <v>1904</v>
      </c>
      <c r="D101" s="2252"/>
      <c r="E101" s="2252"/>
      <c r="F101" s="2346" t="s">
        <v>1941</v>
      </c>
      <c r="G101" s="2347"/>
      <c r="H101" s="2347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1401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2120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1402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2121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1403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2122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2124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2123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1404</v>
      </c>
      <c r="C111" s="2258" t="s">
        <v>1906</v>
      </c>
      <c r="D111" s="2252"/>
      <c r="E111" s="2252"/>
      <c r="F111" s="2348">
        <f>+'TRIAL-BALANCE'!E8</f>
        <v>2021</v>
      </c>
      <c r="G111" s="2348"/>
      <c r="H111" s="2348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1405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1406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2241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1407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2242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2125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2243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2244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2033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1408</v>
      </c>
      <c r="C122" s="2258" t="s">
        <v>1905</v>
      </c>
      <c r="D122" s="2252"/>
      <c r="E122" s="2252"/>
      <c r="F122" s="2349" t="s">
        <v>1957</v>
      </c>
      <c r="G122" s="2350"/>
      <c r="H122" s="2350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1409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1410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2126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1411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2245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1412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1413</v>
      </c>
      <c r="C130" s="2258" t="s">
        <v>1904</v>
      </c>
      <c r="D130" s="2252"/>
      <c r="E130" s="2252"/>
      <c r="F130" s="2351" t="s">
        <v>1955</v>
      </c>
      <c r="G130" s="2352"/>
      <c r="H130" s="2352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2246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2245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1414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1918</v>
      </c>
      <c r="E134" s="2252"/>
      <c r="F134" s="2252"/>
      <c r="G134" s="2252"/>
      <c r="H134" s="2353" t="s">
        <v>1960</v>
      </c>
      <c r="I134" s="2354"/>
      <c r="J134" s="2354"/>
      <c r="K134" s="2252" t="s">
        <v>1917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2109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2110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1415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1416</v>
      </c>
      <c r="C139" s="2258" t="s">
        <v>1904</v>
      </c>
      <c r="D139" s="2252"/>
      <c r="E139" s="2252"/>
      <c r="F139" s="2355">
        <f>+'R &amp; E data-2020'!I12</f>
        <v>2020</v>
      </c>
      <c r="G139" s="2355"/>
      <c r="H139" s="2355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2247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2248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2127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2249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56">
        <f>+'TRIAL-BALANCE'!E8</f>
        <v>2021</v>
      </c>
      <c r="E144" s="2356"/>
      <c r="F144" s="2356"/>
      <c r="G144" s="2356"/>
      <c r="H144" s="2252" t="s">
        <v>1915</v>
      </c>
      <c r="I144" s="2252"/>
      <c r="J144" s="2357">
        <f>+'TRIAL-BALANCE'!E8</f>
        <v>2021</v>
      </c>
      <c r="K144" s="2357"/>
      <c r="L144" s="2252" t="s">
        <v>1916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1417</v>
      </c>
      <c r="C146" s="2258" t="s">
        <v>1909</v>
      </c>
      <c r="D146" s="2252"/>
      <c r="E146" s="2252"/>
      <c r="F146" s="2358">
        <f>+'TRIAL-BALANCE'!E8</f>
        <v>2021</v>
      </c>
      <c r="G146" s="2358"/>
      <c r="H146" s="2358"/>
      <c r="I146" s="2358"/>
      <c r="J146" s="2258" t="s">
        <v>1898</v>
      </c>
      <c r="K146" s="2359">
        <f>+'TRIAL-BALANCE'!E8</f>
        <v>2021</v>
      </c>
      <c r="L146" s="2359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2111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2128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1900</v>
      </c>
      <c r="E149" s="2252"/>
      <c r="F149" s="2252"/>
      <c r="G149" s="2252"/>
      <c r="H149" s="2252"/>
      <c r="I149" s="2252"/>
      <c r="J149" s="2357">
        <f>+'TRIAL-BALANCE'!E8</f>
        <v>2021</v>
      </c>
      <c r="K149" s="2357"/>
      <c r="L149" s="2252" t="s">
        <v>1899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2250</v>
      </c>
      <c r="E150" s="2252"/>
      <c r="F150" s="2360">
        <f>+'TRIAL-BALANCE'!E8</f>
        <v>2021</v>
      </c>
      <c r="G150" s="2360"/>
      <c r="H150" s="2360"/>
      <c r="I150" s="2267" t="s">
        <v>1901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2251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2252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 ht="16.2">
      <c r="A153" s="2248"/>
      <c r="B153" s="2251"/>
      <c r="C153" s="2252"/>
      <c r="D153" s="2272" t="s">
        <v>2253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2254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1419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2255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2256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399999999999999" customHeight="1">
      <c r="A158" s="2248"/>
      <c r="B158" s="2251"/>
      <c r="C158" s="2252"/>
      <c r="D158" s="2257" t="s">
        <v>2257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2258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1420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2259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2261</v>
      </c>
      <c r="E162" s="2361" t="s">
        <v>1957</v>
      </c>
      <c r="F162" s="2362"/>
      <c r="G162" s="2362"/>
      <c r="H162" s="2252" t="s">
        <v>1902</v>
      </c>
      <c r="I162" s="2252"/>
      <c r="J162" s="2252"/>
      <c r="K162" s="2326" t="s">
        <v>2262</v>
      </c>
      <c r="L162" s="2252" t="s">
        <v>1928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1927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1421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1422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2260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63">
        <f>+'TRIAL-BALANCE'!E8</f>
        <v>2021</v>
      </c>
      <c r="E167" s="2363"/>
      <c r="F167" s="2363"/>
      <c r="G167" s="2267" t="s">
        <v>2263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1998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2264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1423</v>
      </c>
      <c r="C171" s="2258" t="s">
        <v>1903</v>
      </c>
      <c r="D171" s="2252"/>
      <c r="E171" s="2252"/>
      <c r="F171" s="2364">
        <f>+'TRIAL-BALANCE'!E8</f>
        <v>2021</v>
      </c>
      <c r="G171" s="2364"/>
      <c r="H171" s="2364"/>
      <c r="I171" s="2365">
        <f>+'TRIAL-BALANCE'!E8</f>
        <v>2021</v>
      </c>
      <c r="J171" s="2365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1424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1418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1911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1929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1930</v>
      </c>
      <c r="F175" s="2341">
        <f>+'TRIAL-BALANCE'!E8</f>
        <v>2021</v>
      </c>
      <c r="G175" s="2341"/>
      <c r="H175" s="2341"/>
      <c r="I175" s="2252" t="s">
        <v>1910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2265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2266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2267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2268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1912</v>
      </c>
      <c r="E180" s="2366">
        <f>+'R &amp; E data-2020'!I12</f>
        <v>2020</v>
      </c>
      <c r="F180" s="2366"/>
      <c r="G180" s="2366"/>
      <c r="H180" s="2366"/>
      <c r="I180" s="2252" t="s">
        <v>1913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2269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1425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2270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2271</v>
      </c>
      <c r="E184" s="2257"/>
      <c r="F184" s="2257"/>
      <c r="G184" s="2257"/>
      <c r="H184" s="2257"/>
      <c r="I184" s="2257"/>
      <c r="J184" s="2257"/>
      <c r="K184" s="2329" t="s">
        <v>1955</v>
      </c>
      <c r="L184" s="2257" t="s">
        <v>1931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2272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1426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2273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67">
        <f>+'TRIAL-BALANCE'!E8</f>
        <v>2021</v>
      </c>
      <c r="E188" s="2367"/>
      <c r="F188" s="2273" t="s">
        <v>1914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1998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2264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1427</v>
      </c>
      <c r="C192" s="2258" t="s">
        <v>1904</v>
      </c>
      <c r="D192" s="2252"/>
      <c r="E192" s="2252"/>
      <c r="F192" s="2368" t="s">
        <v>2001</v>
      </c>
      <c r="G192" s="2369"/>
      <c r="H192" s="236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2003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2002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2274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2004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2275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2276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2277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2278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2006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2279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2280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2281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2282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2283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2144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2284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2086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2285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2005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2008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2007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2286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2287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2012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2288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2289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2011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2009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2290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2010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1428</v>
      </c>
      <c r="C224" s="2258" t="s">
        <v>1903</v>
      </c>
      <c r="D224" s="2252"/>
      <c r="E224" s="2252"/>
      <c r="F224" s="2370">
        <f>+'TRIAL-BALANCE'!E8</f>
        <v>2021</v>
      </c>
      <c r="G224" s="2370"/>
      <c r="H224" s="2370"/>
      <c r="I224" s="2370"/>
      <c r="J224" s="2371">
        <f>+'TRIAL-BALANCE'!E8</f>
        <v>2021</v>
      </c>
      <c r="K224" s="237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72">
        <f>+'TRIAL-BALANCE'!E8</f>
        <v>2021</v>
      </c>
      <c r="D225" s="2372"/>
      <c r="E225" s="2372"/>
      <c r="F225" s="2372"/>
      <c r="G225" s="2373">
        <f>+'TRIAL-BALANCE'!E8</f>
        <v>2021</v>
      </c>
      <c r="H225" s="2373"/>
      <c r="I225" s="237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2291</v>
      </c>
      <c r="E226" s="2374">
        <f>+'TRIAL-BALANCE'!E8</f>
        <v>2021</v>
      </c>
      <c r="F226" s="2374"/>
      <c r="G226" s="2374"/>
      <c r="H226" s="2374"/>
      <c r="I226" s="2252" t="s">
        <v>1919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1995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2292</v>
      </c>
      <c r="E228" s="2252"/>
      <c r="F228" s="2252"/>
      <c r="G228" s="2252"/>
      <c r="H228" s="2252"/>
      <c r="I228" s="2252"/>
      <c r="J228" s="2252"/>
      <c r="K228" s="2252"/>
      <c r="L228" s="2375">
        <f>+'TRIAL-BALANCE'!E8</f>
        <v>2021</v>
      </c>
      <c r="M228" s="2376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2293</v>
      </c>
      <c r="E229" s="2377">
        <f>+'TRIAL-BALANCE'!E8</f>
        <v>2021</v>
      </c>
      <c r="F229" s="2377"/>
      <c r="G229" s="2377"/>
      <c r="H229" s="2377"/>
      <c r="I229" s="2252" t="s">
        <v>1920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1429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2294</v>
      </c>
      <c r="E231" s="2252"/>
      <c r="F231" s="2252"/>
      <c r="G231" s="2252"/>
      <c r="H231" s="2252"/>
      <c r="I231" s="2252"/>
      <c r="J231" s="2252"/>
      <c r="K231" s="2252"/>
      <c r="L231" s="2375">
        <f>+'TRIAL-BALANCE'!E8</f>
        <v>2021</v>
      </c>
      <c r="M231" s="2376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1922</v>
      </c>
      <c r="E232" s="2374">
        <f>+'TRIAL-BALANCE'!E8</f>
        <v>2021</v>
      </c>
      <c r="F232" s="2374"/>
      <c r="G232" s="2374"/>
      <c r="H232" s="2374"/>
      <c r="I232" s="2252" t="s">
        <v>1921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2295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2296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1996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2297</v>
      </c>
      <c r="E235" s="2378">
        <f>+'TRIAL-BALANCE'!E8</f>
        <v>2021</v>
      </c>
      <c r="F235" s="2378"/>
      <c r="G235" s="2378"/>
      <c r="H235" s="2378"/>
      <c r="I235" s="2379">
        <f>+'TRIAL-BALANCE'!E8</f>
        <v>2021</v>
      </c>
      <c r="J235" s="2379"/>
      <c r="K235" s="2379"/>
      <c r="L235" s="2284" t="s">
        <v>2041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1922</v>
      </c>
      <c r="E236" s="2383">
        <f>+'TRIAL-BALANCE'!E8</f>
        <v>2021</v>
      </c>
      <c r="F236" s="2383"/>
      <c r="G236" s="2383"/>
      <c r="H236" s="2383"/>
      <c r="I236" s="2252" t="s">
        <v>1933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1934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2298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2299</v>
      </c>
      <c r="E239" s="2384">
        <f>+'TRIAL-BALANCE'!E8</f>
        <v>2021</v>
      </c>
      <c r="F239" s="2384"/>
      <c r="G239" s="2384"/>
      <c r="H239" s="2384"/>
      <c r="I239" s="2252" t="s">
        <v>1932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2300</v>
      </c>
      <c r="E240" s="2262"/>
      <c r="F240" s="2262"/>
      <c r="G240" s="2262"/>
      <c r="H240" s="2385">
        <f>+'TRIAL-BALANCE'!E8</f>
        <v>2021</v>
      </c>
      <c r="I240" s="2385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1923</v>
      </c>
      <c r="E241" s="2379">
        <f>+'TRIAL-BALANCE'!E8</f>
        <v>2021</v>
      </c>
      <c r="F241" s="2379"/>
      <c r="G241" s="2379"/>
      <c r="H241" s="2379"/>
      <c r="I241" s="2252" t="s">
        <v>1924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2301</v>
      </c>
      <c r="E242" s="2252"/>
      <c r="F242" s="2262"/>
      <c r="G242" s="2262"/>
      <c r="H242" s="2262"/>
      <c r="I242" s="2385">
        <f>+'TRIAL-BALANCE'!E8</f>
        <v>2021</v>
      </c>
      <c r="J242" s="2385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1925</v>
      </c>
      <c r="E243" s="2252"/>
      <c r="F243" s="2252"/>
      <c r="G243" s="2386">
        <f>+'TRIAL-BALANCE'!E8</f>
        <v>2021</v>
      </c>
      <c r="H243" s="2386"/>
      <c r="I243" s="2386"/>
      <c r="J243" s="2387">
        <f>+'TRIAL-BALANCE'!E8</f>
        <v>2021</v>
      </c>
      <c r="K243" s="2387"/>
      <c r="L243" s="2380">
        <f>+'TRIAL-BALANCE'!E8</f>
        <v>2021</v>
      </c>
      <c r="M243" s="2381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 ht="16.2">
      <c r="A244" s="2248"/>
      <c r="B244" s="2251"/>
      <c r="C244" s="2256"/>
      <c r="D244" s="2382">
        <f>+'TRIAL-BALANCE'!E8</f>
        <v>2021</v>
      </c>
      <c r="E244" s="2382"/>
      <c r="F244" s="2382"/>
      <c r="G244" s="2252" t="s">
        <v>2302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2040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2303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 ht="16.2">
      <c r="A247" s="2248"/>
      <c r="B247" s="2251"/>
      <c r="C247" s="2256">
        <f>1+C245</f>
        <v>72</v>
      </c>
      <c r="D247" s="2325" t="s">
        <v>2304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1428</v>
      </c>
      <c r="C249" s="2255" t="s">
        <v>1430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1431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 ht="16.2">
      <c r="A251" s="2248"/>
      <c r="B251" s="2251"/>
      <c r="C251" s="2256">
        <f>1+C250</f>
        <v>74</v>
      </c>
      <c r="D251" s="2276" t="s">
        <v>1432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1433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1434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1435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1436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1437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1438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2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77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09375" defaultRowHeight="13.2"/>
  <cols>
    <col min="1" max="1" width="64.5546875" style="1398" customWidth="1"/>
    <col min="2" max="2" width="7.332031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4140625" style="1398" customWidth="1"/>
    <col min="16" max="17" width="26.5546875" style="1398" customWidth="1"/>
    <col min="18" max="18" width="1" style="1398" customWidth="1"/>
    <col min="19" max="20" width="16.109375" style="1398" customWidth="1"/>
    <col min="21" max="21" width="1" style="1398" customWidth="1"/>
    <col min="22" max="23" width="16.109375" style="1398" customWidth="1"/>
    <col min="24" max="24" width="1" style="1398" customWidth="1"/>
    <col min="25" max="26" width="15.6640625" style="1398" customWidth="1"/>
    <col min="27" max="16384" width="9.109375" style="1398"/>
  </cols>
  <sheetData>
    <row r="1" spans="1:26" ht="16.5" customHeight="1">
      <c r="A1" s="2574" t="str">
        <f>+'TRIAL-BALANCE'!E2</f>
        <v>СУ"ГЕОРГИ СТОЙКОВ РАКОВСКИ"</v>
      </c>
      <c r="B1" s="2575"/>
      <c r="C1" s="2575"/>
      <c r="D1" s="2576"/>
      <c r="E1" s="301" t="s">
        <v>790</v>
      </c>
      <c r="F1" s="300"/>
      <c r="G1" s="2572">
        <f>+'TRIAL-BALANCE'!C6</f>
        <v>104076411</v>
      </c>
      <c r="H1" s="2573"/>
      <c r="I1" s="300"/>
      <c r="J1" s="301" t="s">
        <v>1210</v>
      </c>
      <c r="K1" s="1937">
        <f>+'TRIAL-BALANCE'!C8</f>
        <v>0</v>
      </c>
      <c r="L1" s="300"/>
      <c r="M1" s="1270" t="s">
        <v>1206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8" t="str">
        <f>+'BALANCE-SHEET-2021-leva'!A2:D2</f>
        <v>(бюджетна организация, предприятие по чл. 165, ал. 1 от ЗПФ, поделение)</v>
      </c>
      <c r="B2" s="2579"/>
      <c r="C2" s="2579"/>
      <c r="D2" s="2580"/>
      <c r="E2" s="2583">
        <f>+'BALANCE-SHEET-2021-leva'!E2</f>
        <v>0</v>
      </c>
      <c r="F2" s="2583"/>
      <c r="G2" s="2583"/>
      <c r="H2" s="2583"/>
      <c r="I2" s="300"/>
      <c r="J2" s="2586">
        <f>+'BALANCE-SHEET-2021-leva'!J2:K2</f>
        <v>0</v>
      </c>
      <c r="K2" s="2586"/>
      <c r="L2" s="300"/>
      <c r="M2" s="2586">
        <f>+'BALANCE-SHEET-2021-leva'!M2:N2</f>
        <v>0</v>
      </c>
      <c r="N2" s="2586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89" t="str">
        <f>+'TRIAL-BALANCE'!G4</f>
        <v>гр.Велико Търново  ул."Георги Измирлиев" №2</v>
      </c>
      <c r="B3" s="2490"/>
      <c r="C3" s="2490"/>
      <c r="D3" s="2491"/>
      <c r="E3" s="304" t="s">
        <v>1203</v>
      </c>
      <c r="F3" s="302"/>
      <c r="G3" s="2581">
        <f>+'TRIAL-BALANCE'!J8</f>
        <v>0</v>
      </c>
      <c r="H3" s="2582"/>
      <c r="I3" s="300"/>
      <c r="J3" s="2212" t="s">
        <v>2106</v>
      </c>
      <c r="K3" s="2473" t="str">
        <f>+'TRIAL-BALANCE'!G6</f>
        <v>sou_rakovski_vt@abv.bg</v>
      </c>
      <c r="L3" s="2474"/>
      <c r="M3" s="2474"/>
      <c r="N3" s="2475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1004</v>
      </c>
      <c r="B5" s="2577" t="str">
        <f>+A1</f>
        <v>СУ"ГЕОРГИ СТОЙКОВ РАКОВСКИ"</v>
      </c>
      <c r="C5" s="2577"/>
      <c r="D5" s="2577"/>
      <c r="E5" s="2577"/>
      <c r="F5" s="2577"/>
      <c r="G5" s="2577"/>
      <c r="H5" s="1261" t="str">
        <f>+'BALANCE-SHEET-2021-leva'!H5</f>
        <v xml:space="preserve">  към</v>
      </c>
      <c r="I5" s="158"/>
      <c r="J5" s="1266" t="str">
        <f>+'BALANCE-SHEET-2021-leva'!J5</f>
        <v>31 март 2021 г.</v>
      </c>
      <c r="K5" s="1262"/>
      <c r="L5" s="1262" t="str">
        <f>+'TRIAL-BALANCE'!D10</f>
        <v xml:space="preserve"> Обор. ведомост</v>
      </c>
      <c r="M5" s="1262">
        <f>+'TRIAL-BALANCE'!C10</f>
        <v>0</v>
      </c>
      <c r="N5" s="1263" t="s">
        <v>200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254</v>
      </c>
      <c r="B6" s="161"/>
      <c r="C6" s="154"/>
      <c r="D6" s="2584">
        <f>+'BALANCE-SHEET-2021-leva'!D6:E6</f>
        <v>0</v>
      </c>
      <c r="E6" s="2584"/>
      <c r="F6" s="164"/>
      <c r="G6" s="2584">
        <f>+'BALANCE-SHEET-2021-leva'!G6:H6</f>
        <v>0</v>
      </c>
      <c r="H6" s="2585"/>
      <c r="I6" s="154"/>
      <c r="J6" s="302"/>
      <c r="K6" s="302"/>
      <c r="L6" s="154"/>
      <c r="M6" s="160" t="s">
        <v>808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99" t="s">
        <v>2179</v>
      </c>
      <c r="C7" s="164"/>
      <c r="D7" s="638" t="s">
        <v>1285</v>
      </c>
      <c r="E7" s="644"/>
      <c r="F7" s="164"/>
      <c r="G7" s="634" t="s">
        <v>1286</v>
      </c>
      <c r="H7" s="635"/>
      <c r="I7" s="164" t="s">
        <v>263</v>
      </c>
      <c r="J7" s="669" t="s">
        <v>1270</v>
      </c>
      <c r="K7" s="670"/>
      <c r="L7" s="164"/>
      <c r="M7" s="2588" t="s">
        <v>396</v>
      </c>
      <c r="N7" s="2589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397</v>
      </c>
      <c r="B8" s="2500"/>
      <c r="C8" s="164"/>
      <c r="D8" s="438" t="s">
        <v>1284</v>
      </c>
      <c r="E8" s="646"/>
      <c r="F8" s="164"/>
      <c r="G8" s="1580" t="s">
        <v>1098</v>
      </c>
      <c r="H8" s="637"/>
      <c r="I8" s="164"/>
      <c r="J8" s="1581" t="s">
        <v>1269</v>
      </c>
      <c r="K8" s="1406"/>
      <c r="L8" s="164"/>
      <c r="M8" s="2590"/>
      <c r="N8" s="2591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+'BALANCE-SHEET-2021-leva'!A9</f>
        <v>0</v>
      </c>
      <c r="B9" s="2501"/>
      <c r="C9" s="154"/>
      <c r="D9" s="1449" t="s">
        <v>1010</v>
      </c>
      <c r="E9" s="1468" t="s">
        <v>1115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2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6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6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6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5664.0904199999995</v>
      </c>
      <c r="E13" s="660">
        <f>+'BALANCE-SHEET-2021-leva'!E13/1000+IF(+Rounding!$C$6=$B13,+Rounding!E$6,0)+IF(+Rounding!$C$7=$B13,+Rounding!E$7,0)</f>
        <v>5677.56</v>
      </c>
      <c r="F13" s="154"/>
      <c r="G13" s="659">
        <f>+'BALANCE-SHEET-2021-leva'!G13/1000+IF(+Rounding!$G$6=$B13,+Rounding!H$6,0)+IF(+Rounding!$G$7=$B13,+Rounding!H$7,0)</f>
        <v>0</v>
      </c>
      <c r="H13" s="660">
        <f>+'BALANCE-SHEET-2021-leva'!H13/1000+IF(+Rounding!$G$6=$B13,+Rounding!I$6,0)+IF(+Rounding!$G$7=$B13,+Rounding!I$7,0)</f>
        <v>0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5664.0904199999995</v>
      </c>
      <c r="N13" s="660">
        <f>+E13+H13+K13+IF(+Rounding!$O$6=$B13,+Rounding!Q$6,0)+IF(+Rounding!$O$7=$B13,+Rounding!Q$7,0)</f>
        <v>5677.56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6">
      <c r="A14" s="334" t="s">
        <v>255</v>
      </c>
      <c r="B14" s="335">
        <v>12</v>
      </c>
      <c r="C14" s="154"/>
      <c r="D14" s="659">
        <f>+'BALANCE-SHEET-2021-leva'!D14/1000+IF(+Rounding!$C$6=$B14,+Rounding!D$6,0)+IF(+Rounding!$C$7=$B14,+Rounding!D$7,0)</f>
        <v>300.76767999999998</v>
      </c>
      <c r="E14" s="660">
        <f>+'BALANCE-SHEET-2021-leva'!E14/1000+IF(+Rounding!$C$6=$B14,+Rounding!E$6,0)+IF(+Rounding!$C$7=$B14,+Rounding!E$7,0)</f>
        <v>316.47937000000002</v>
      </c>
      <c r="F14" s="154"/>
      <c r="G14" s="659">
        <f>+'BALANCE-SHEET-2021-leva'!G14/1000+IF(+Rounding!$G$6=$B14,+Rounding!H$6,0)+IF(+Rounding!$G$7=$B14,+Rounding!H$7,0)</f>
        <v>0</v>
      </c>
      <c r="H14" s="660">
        <f>+'BALANCE-SHEET-2021-leva'!H14/1000+IF(+Rounding!$G$6=$B14,+Rounding!I$6,0)+IF(+Rounding!$G$7=$B14,+Rounding!I$7,0)</f>
        <v>0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300.76767999999998</v>
      </c>
      <c r="N14" s="660">
        <f>+E14+H14+K14+IF(+Rounding!$O$6=$B14,+Rounding!Q$6,0)+IF(+Rounding!$O$7=$B14,+Rounding!Q$7,0)</f>
        <v>316.47937000000002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6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0</v>
      </c>
      <c r="E15" s="660">
        <f>+'BALANCE-SHEET-2021-leva'!E15/1000+IF(+Rounding!$C$6=$B15,+Rounding!E$6,0)+IF(+Rounding!$C$7=$B15,+Rounding!E$7,0)</f>
        <v>0</v>
      </c>
      <c r="F15" s="154"/>
      <c r="G15" s="659">
        <f>+'BALANCE-SHEET-2021-leva'!G15/1000+IF(+Rounding!$G$6=$B15,+Rounding!H$6,0)+IF(+Rounding!$G$7=$B15,+Rounding!H$7,0)</f>
        <v>0</v>
      </c>
      <c r="H15" s="660">
        <f>+'BALANCE-SHEET-2021-leva'!H15/1000+IF(+Rounding!$G$6=$B15,+Rounding!I$6,0)+IF(+Rounding!$G$7=$B15,+Rounding!I$7,0)</f>
        <v>0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6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0</v>
      </c>
      <c r="E16" s="660">
        <f>+'BALANCE-SHEET-2021-leva'!E16/1000+IF(+Rounding!$C$6=$B16,+Rounding!E$6,0)+IF(+Rounding!$C$7=$B16,+Rounding!E$7,0)</f>
        <v>0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0</v>
      </c>
      <c r="K16" s="660">
        <f>+'BALANCE-SHEET-2021-leva'!K16/1000+IF(+Rounding!$K$6=$B16,+Rounding!M$6,0)+IF(+Rounding!$K$7=$B16,+Rounding!M$7,0)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6">
      <c r="A17" s="334" t="s">
        <v>788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0</v>
      </c>
      <c r="K17" s="660">
        <f>+'BALANCE-SHEET-2021-leva'!K17/1000+IF(+Rounding!$K$6=$B17,+Rounding!M$6,0)+IF(+Rounding!$K$7=$B17,+Rounding!M$7,0)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6">
      <c r="A18" s="334" t="s">
        <v>791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6">
      <c r="A19" s="336" t="s">
        <v>792</v>
      </c>
      <c r="B19" s="337">
        <v>17</v>
      </c>
      <c r="C19" s="154"/>
      <c r="D19" s="661">
        <f>+'BALANCE-SHEET-2021-leva'!D19/1000+IF(+Rounding!$C$6=$B19,+Rounding!D$6,0)+IF(+Rounding!$C$7=$B19,+Rounding!D$7,0)</f>
        <v>354.00190000000003</v>
      </c>
      <c r="E19" s="662">
        <f>+'BALANCE-SHEET-2021-leva'!E19/1000+IF(+Rounding!$C$6=$B19,+Rounding!E$6,0)+IF(+Rounding!$C$7=$B19,+Rounding!E$7,0)</f>
        <v>354.00190000000003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0</v>
      </c>
      <c r="K19" s="660">
        <f>+'BALANCE-SHEET-2021-leva'!K19/1000+IF(+Rounding!$K$6=$B19,+Rounding!M$6,0)+IF(+Rounding!$K$7=$B19,+Rounding!M$7,0)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1023</v>
      </c>
      <c r="B20" s="178">
        <v>10</v>
      </c>
      <c r="C20" s="154"/>
      <c r="D20" s="663">
        <f>+D13+D14+D15+D16+D17+D18+D19</f>
        <v>6318.86</v>
      </c>
      <c r="E20" s="664">
        <f>+E13+E14+E15+E16+E17+E18+E19</f>
        <v>6348.0412700000006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6318.86</v>
      </c>
      <c r="N20" s="664">
        <f>+N13+N14+N15+N16+N17+N18+N19</f>
        <v>6348.0412700000006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6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1.86602</v>
      </c>
      <c r="E22" s="664">
        <f>+'BALANCE-SHEET-2021-leva'!E22/1000+IF(+Rounding!$C$6=$B22,+Rounding!E$6,0)+IF(+Rounding!$C$7=$B22,+Rounding!E$7,0)</f>
        <v>1.91717</v>
      </c>
      <c r="F22" s="154"/>
      <c r="G22" s="663">
        <f>+'BALANCE-SHEET-2021-leva'!G22/1000+IF(+Rounding!$G$6=$B22,+Rounding!H$6,0)+IF(+Rounding!$G$7=$B22,+Rounding!H$7,0)</f>
        <v>0</v>
      </c>
      <c r="H22" s="664">
        <f>+'BALANCE-SHEET-2021-leva'!H22/1000+IF(+Rounding!$G$6=$B22,+Rounding!I$6,0)+IF(+Rounding!$G$7=$B22,+Rounding!I$7,0)</f>
        <v>0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1.86602</v>
      </c>
      <c r="N22" s="664">
        <f>+E22+H22+K22+IF(+Rounding!$O$6=$B22,+Rounding!Q$6,0)+IF(+Rounding!$O$7=$B22,+Rounding!Q$7,0)</f>
        <v>1.91717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6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6">
      <c r="A24" s="334" t="s">
        <v>362</v>
      </c>
      <c r="B24" s="335">
        <v>31</v>
      </c>
      <c r="C24" s="154"/>
      <c r="D24" s="659">
        <f>+'BALANCE-SHEET-2021-leva'!D24/1000+IF(+Rounding!$C$6=$B24,+Rounding!D$6,0)+IF(+Rounding!$C$7=$B24,+Rounding!D$7,0)</f>
        <v>15.403499999999999</v>
      </c>
      <c r="E24" s="660">
        <f>+'BALANCE-SHEET-2021-leva'!E24/1000+IF(+Rounding!$C$6=$B24,+Rounding!E$6,0)+IF(+Rounding!$C$7=$B24,+Rounding!E$7,0)</f>
        <v>15.403499999999999</v>
      </c>
      <c r="F24" s="154"/>
      <c r="G24" s="659">
        <f>+'BALANCE-SHEET-2021-leva'!G24/1000+IF(+Rounding!$G$6=$B24,+Rounding!H$6,0)+IF(+Rounding!$G$7=$B24,+Rounding!H$7,0)</f>
        <v>0</v>
      </c>
      <c r="H24" s="660">
        <f>+'BALANCE-SHEET-2021-leva'!H24/1000+IF(+Rounding!$G$6=$B24,+Rounding!I$6,0)+IF(+Rounding!$G$7=$B24,+Rounding!I$7,0)</f>
        <v>0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15.403499999999999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6">
      <c r="A25" s="336" t="s">
        <v>162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6">
      <c r="A26" s="177" t="s">
        <v>1024</v>
      </c>
      <c r="B26" s="178">
        <v>30</v>
      </c>
      <c r="C26" s="154"/>
      <c r="D26" s="663">
        <f>+D24+D25</f>
        <v>15.403499999999999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15.403499999999999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8.600000000000001" thickBot="1">
      <c r="A28" s="679" t="s">
        <v>1028</v>
      </c>
      <c r="B28" s="680">
        <v>100</v>
      </c>
      <c r="C28" s="154"/>
      <c r="D28" s="677">
        <f>++D20+D22+D26</f>
        <v>6336.1295200000004</v>
      </c>
      <c r="E28" s="678">
        <f>++E20+E22+E26</f>
        <v>6365.3619400000007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6336.1295200000004</v>
      </c>
      <c r="N28" s="678">
        <f>++N20+N22+N26</f>
        <v>6365.3619400000007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6">
      <c r="A29" s="170" t="s">
        <v>163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6">
      <c r="A30" s="172" t="s">
        <v>164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6">
      <c r="A31" s="334" t="s">
        <v>165</v>
      </c>
      <c r="B31" s="335">
        <v>51</v>
      </c>
      <c r="C31" s="154"/>
      <c r="D31" s="659">
        <f>+'BALANCE-SHEET-2021-leva'!D31/1000+IF(+Rounding!$C$6=$B31,+Rounding!D$6,0)+IF(+Rounding!$C$7=$B31,+Rounding!D$7,0)</f>
        <v>0</v>
      </c>
      <c r="E31" s="660">
        <f>+'BALANCE-SHEET-2021-leva'!E31/1000+IF(+Rounding!$C$6=$B31,+Rounding!E$6,0)+IF(+Rounding!$C$7=$B31,+Rounding!E$7,0)</f>
        <v>0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6">
      <c r="A32" s="334" t="s">
        <v>166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6">
      <c r="A33" s="336" t="s">
        <v>167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6">
      <c r="A34" s="177" t="s">
        <v>1023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1878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6.2">
      <c r="A35" s="172" t="s">
        <v>168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1874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6.2">
      <c r="A36" s="334" t="s">
        <v>169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1875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6">
      <c r="A37" s="336" t="s">
        <v>170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1250</v>
      </c>
      <c r="Q37" s="1241" t="s">
        <v>1251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6">
      <c r="A38" s="177" t="s">
        <v>1022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1193</v>
      </c>
      <c r="Q38" s="1243" t="s">
        <v>1962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6">
      <c r="A39" s="172" t="s">
        <v>171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6">
      <c r="A40" s="175" t="s">
        <v>1981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6">
      <c r="A41" s="175" t="s">
        <v>172</v>
      </c>
      <c r="B41" s="176">
        <v>72</v>
      </c>
      <c r="C41" s="154"/>
      <c r="D41" s="659">
        <f>+'BALANCE-SHEET-2021-leva'!D41/1000+IF(+Rounding!$C$6=$B41,+Rounding!D$6,0)+IF(+Rounding!$C$7=$B41,+Rounding!D$7,0)</f>
        <v>0</v>
      </c>
      <c r="E41" s="660">
        <f>+'BALANCE-SHEET-2021-leva'!E41/1000+IF(+Rounding!$C$6=$B41,+Rounding!E$6,0)+IF(+Rounding!$C$7=$B41,+Rounding!E$7,0)</f>
        <v>4.3685100000000006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4.3685100000000006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6">
      <c r="A42" s="175" t="s">
        <v>406</v>
      </c>
      <c r="B42" s="176">
        <v>73</v>
      </c>
      <c r="C42" s="154"/>
      <c r="D42" s="659">
        <f>+'BALANCE-SHEET-2021-leva'!D42/1000+IF(+Rounding!$C$6=$B42,+Rounding!D$6,0)+IF(+Rounding!$C$7=$B42,+Rounding!D$7,0)</f>
        <v>0</v>
      </c>
      <c r="E42" s="660">
        <f>+'BALANCE-SHEET-2021-leva'!E42/1000+IF(+Rounding!$C$6=$B42,+Rounding!E$6,0)+IF(+Rounding!$C$7=$B42,+Rounding!E$7,0)</f>
        <v>0.75702000000000003</v>
      </c>
      <c r="F42" s="154"/>
      <c r="G42" s="659">
        <f>+'BALANCE-SHEET-2021-leva'!G42/1000+IF(+Rounding!$G$6=$B42,+Rounding!H$6,0)+IF(+Rounding!$G$7=$B42,+Rounding!H$7,0)</f>
        <v>0</v>
      </c>
      <c r="H42" s="660">
        <f>+'BALANCE-SHEET-2021-leva'!H42/1000+IF(+Rounding!$G$6=$B42,+Rounding!I$6,0)+IF(+Rounding!$G$7=$B42,+Rounding!I$7,0)</f>
        <v>0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0.75702000000000003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6">
      <c r="A43" s="175" t="s">
        <v>407</v>
      </c>
      <c r="B43" s="176">
        <v>74</v>
      </c>
      <c r="C43" s="154"/>
      <c r="D43" s="659">
        <f>+'BALANCE-SHEET-2021-leva'!D43/1000+IF(+Rounding!$C$6=$B43,+Rounding!D$6,0)+IF(+Rounding!$C$7=$B43,+Rounding!D$7,0)</f>
        <v>0</v>
      </c>
      <c r="E43" s="660">
        <f>+'BALANCE-SHEET-2021-leva'!E43/1000+IF(+Rounding!$C$6=$B43,+Rounding!E$6,0)+IF(+Rounding!$C$7=$B43,+Rounding!E$7,0)</f>
        <v>0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6">
      <c r="A44" s="687" t="s">
        <v>1047</v>
      </c>
      <c r="B44" s="176">
        <v>75</v>
      </c>
      <c r="C44" s="154"/>
      <c r="D44" s="659">
        <f>+'BALANCE-SHEET-2021-leva'!D44/1000+IF(+Rounding!$C$6=$B44,+Rounding!D$6,0)+IF(+Rounding!$C$7=$B44,+Rounding!D$7,0)</f>
        <v>0</v>
      </c>
      <c r="E44" s="660">
        <f>+'BALANCE-SHEET-2021-leva'!E44/1000+IF(+Rounding!$C$6=$B44,+Rounding!E$6,0)+IF(+Rounding!$C$7=$B44,+Rounding!E$7,0)</f>
        <v>2.09368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0</v>
      </c>
      <c r="K44" s="660">
        <f>+'BALANCE-SHEET-2021-leva'!K44/1000+IF(+Rounding!$K$6=$B44,+Rounding!M$6,0)+IF(+Rounding!$K$7=$B44,+Rounding!M$7,0)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2.09368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6">
      <c r="A45" s="175" t="s">
        <v>409</v>
      </c>
      <c r="B45" s="176">
        <v>76</v>
      </c>
      <c r="C45" s="154"/>
      <c r="D45" s="661">
        <f>+'BALANCE-SHEET-2021-leva'!D45/1000+IF(+Rounding!$C$6=$B45,+Rounding!D$6,0)+IF(+Rounding!$C$7=$B45,+Rounding!D$7,0)</f>
        <v>0</v>
      </c>
      <c r="E45" s="662">
        <f>+'BALANCE-SHEET-2021-leva'!E45/1000+IF(+Rounding!$C$6=$B45,+Rounding!E$6,0)+IF(+Rounding!$C$7=$B45,+Rounding!E$7,0)</f>
        <v>0</v>
      </c>
      <c r="F45" s="154"/>
      <c r="G45" s="661">
        <f>+'BALANCE-SHEET-2021-leva'!G45/1000+IF(+Rounding!$G$6=$B45,+Rounding!H$6,0)+IF(+Rounding!$G$7=$B45,+Rounding!H$7,0)</f>
        <v>4.0445599999999997</v>
      </c>
      <c r="H45" s="662">
        <f>+'BALANCE-SHEET-2021-leva'!H45/1000+IF(+Rounding!$G$6=$B45,+Rounding!I$6,0)+IF(+Rounding!$G$7=$B45,+Rounding!I$7,0)</f>
        <v>0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4.0445599999999997</v>
      </c>
      <c r="N45" s="662">
        <f>+E45+H45+K45+IF(+Rounding!$O$6=$B45,+Rounding!Q$6,0)+IF(+Rounding!$O$7=$B45,+Rounding!Q$7,0)-Q45</f>
        <v>0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6">
      <c r="A46" s="177" t="s">
        <v>1024</v>
      </c>
      <c r="B46" s="178">
        <v>70</v>
      </c>
      <c r="C46" s="154"/>
      <c r="D46" s="663">
        <f>+D40+D41+D42+D43+D44+D45</f>
        <v>0</v>
      </c>
      <c r="E46" s="664">
        <f>+E40+E41+E42+E43+E44+E45</f>
        <v>7.2192100000000003</v>
      </c>
      <c r="F46" s="154"/>
      <c r="G46" s="663">
        <f>+G40+G41+G42+G43+G44+G45</f>
        <v>4.0445599999999997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4.0445599999999997</v>
      </c>
      <c r="N46" s="664">
        <f>+N40+N41+N42+N43+N44+N45</f>
        <v>7.2192100000000003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6">
      <c r="A47" s="172" t="s">
        <v>410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1280</v>
      </c>
      <c r="Q47" s="1211" t="s">
        <v>1281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6">
      <c r="A48" s="334" t="s">
        <v>411</v>
      </c>
      <c r="B48" s="335">
        <v>81</v>
      </c>
      <c r="C48" s="154"/>
      <c r="D48" s="659">
        <f>+'BALANCE-SHEET-2021-leva'!D48/1000+IF(+Rounding!$C$6=$B48,+Rounding!D$6,0)+IF(+Rounding!$C$7=$B48,+Rounding!D$7,0)</f>
        <v>0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6">
      <c r="A49" s="336" t="s">
        <v>412</v>
      </c>
      <c r="B49" s="337">
        <v>82</v>
      </c>
      <c r="C49" s="154"/>
      <c r="D49" s="661">
        <f>+'BALANCE-SHEET-2021-leva'!D49/1000+IF(+Rounding!$C$6=$B49,+Rounding!D$6,0)+IF(+Rounding!$C$7=$B49,+Rounding!D$7,0)</f>
        <v>44.082809999999995</v>
      </c>
      <c r="E49" s="662">
        <f>+'BALANCE-SHEET-2021-leva'!E49/1000+IF(+Rounding!$C$6=$B49,+Rounding!E$6,0)+IF(+Rounding!$C$7=$B49,+Rounding!E$7,0)</f>
        <v>0</v>
      </c>
      <c r="F49" s="154"/>
      <c r="G49" s="661">
        <f>+'BALANCE-SHEET-2021-leva'!G49/1000+IF(+Rounding!$G$6=$B49,+Rounding!H$6,0)+IF(+Rounding!$G$7=$B49,+Rounding!H$7,0)</f>
        <v>0</v>
      </c>
      <c r="H49" s="662">
        <f>+'BALANCE-SHEET-2021-leva'!H49/1000+IF(+Rounding!$G$6=$B49,+Rounding!I$6,0)+IF(+Rounding!$G$7=$B49,+Rounding!I$7,0)</f>
        <v>0</v>
      </c>
      <c r="I49" s="154"/>
      <c r="J49" s="661">
        <f>+'BALANCE-SHEET-2021-leva'!J49/1000+IF(+Rounding!$K$6=$B49,+Rounding!L$6,0)+IF(+Rounding!$K$7=$B49,+Rounding!L$7,0)</f>
        <v>0</v>
      </c>
      <c r="K49" s="662">
        <f>+'BALANCE-SHEET-2021-leva'!K49/1000+IF(+Rounding!$K$6=$B49,+Rounding!M$6,0)+IF(+Rounding!$K$7=$B49,+Rounding!M$7,0)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44.082809999999995</v>
      </c>
      <c r="N49" s="662">
        <f>+E49+H49+K49+IF(+Rounding!$O$6=$B49,+Rounding!Q$6,0)+IF(+Rounding!$O$7=$B49,+Rounding!Q$7,0)</f>
        <v>0</v>
      </c>
      <c r="O49" s="303"/>
      <c r="P49" s="2539" t="str">
        <f>+'BALANCE-SHEET-2021-leva'!P49:Q49</f>
        <v>O K</v>
      </c>
      <c r="Q49" s="2539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6">
      <c r="A50" s="177" t="s">
        <v>1025</v>
      </c>
      <c r="B50" s="178">
        <v>80</v>
      </c>
      <c r="C50" s="154"/>
      <c r="D50" s="663">
        <f>+D48+D49</f>
        <v>44.082809999999995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44.082809999999995</v>
      </c>
      <c r="N50" s="664">
        <f>+N48+N49</f>
        <v>0</v>
      </c>
      <c r="O50" s="303"/>
      <c r="P50" s="2540" t="str">
        <f>+'BALANCE-SHEET-2021-leva'!P50:Q50</f>
        <v>O K</v>
      </c>
      <c r="Q50" s="2540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8.600000000000001" thickBot="1">
      <c r="A52" s="679" t="s">
        <v>413</v>
      </c>
      <c r="B52" s="680">
        <v>200</v>
      </c>
      <c r="C52" s="154"/>
      <c r="D52" s="677">
        <f>+D34+D38+D46+D50</f>
        <v>44.082809999999995</v>
      </c>
      <c r="E52" s="678">
        <f>+E34+E38+E46+E50</f>
        <v>7.2192100000000003</v>
      </c>
      <c r="F52" s="154"/>
      <c r="G52" s="677">
        <f>+G34+G38+G46+G50</f>
        <v>4.0445599999999997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48.127369999999992</v>
      </c>
      <c r="N52" s="678">
        <f>+N34+N38+N46+N50</f>
        <v>7.2192100000000003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414</v>
      </c>
      <c r="B54" s="1470">
        <v>300</v>
      </c>
      <c r="C54" s="154"/>
      <c r="D54" s="2038">
        <f>+ROUND(+D28+D52,0)</f>
        <v>6380</v>
      </c>
      <c r="E54" s="2039">
        <f>+ROUND(+E28+E52,0)</f>
        <v>6373</v>
      </c>
      <c r="F54" s="154"/>
      <c r="G54" s="2038">
        <f>+ROUND(+G28+G52,0)</f>
        <v>4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6384</v>
      </c>
      <c r="N54" s="2039">
        <f>+ROUND(+N28+N52,0)</f>
        <v>6373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415</v>
      </c>
      <c r="B55" s="180">
        <v>350</v>
      </c>
      <c r="C55" s="154"/>
      <c r="D55" s="667">
        <f>+ROUND('BALANCE-SHEET-2021-leva'!D55/1000,0)+Rounding!D62</f>
        <v>78</v>
      </c>
      <c r="E55" s="668">
        <f>+ROUND('BALANCE-SHEET-2021-leva'!E55/1000,0)+Rounding!E62</f>
        <v>78</v>
      </c>
      <c r="F55" s="154"/>
      <c r="G55" s="667">
        <f>+ROUND('BALANCE-SHEET-2021-leva'!G55/1000,0)+Rounding!H62</f>
        <v>0</v>
      </c>
      <c r="H55" s="668">
        <f>+ROUND('BALANCE-SHEET-2021-leva'!H55/1000,0)+Rounding!I62</f>
        <v>0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78</v>
      </c>
      <c r="N55" s="668">
        <f>+ROUND((E55+H55+K55),0)+Rounding!Q62</f>
        <v>78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8.600000000000001" thickBot="1">
      <c r="A57" s="160" t="s">
        <v>363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807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4" t="s">
        <v>2179</v>
      </c>
      <c r="C58" s="164"/>
      <c r="D58" s="638" t="s">
        <v>980</v>
      </c>
      <c r="E58" s="644"/>
      <c r="F58" s="164"/>
      <c r="G58" s="634" t="s">
        <v>1267</v>
      </c>
      <c r="H58" s="635"/>
      <c r="I58" s="164" t="s">
        <v>263</v>
      </c>
      <c r="J58" s="669" t="s">
        <v>1270</v>
      </c>
      <c r="K58" s="670"/>
      <c r="L58" s="164"/>
      <c r="M58" s="2588" t="s">
        <v>396</v>
      </c>
      <c r="N58" s="2589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397</v>
      </c>
      <c r="B59" s="2555"/>
      <c r="C59" s="164"/>
      <c r="D59" s="1403" t="s">
        <v>1268</v>
      </c>
      <c r="E59" s="646"/>
      <c r="F59" s="164"/>
      <c r="G59" s="1404" t="s">
        <v>981</v>
      </c>
      <c r="H59" s="637"/>
      <c r="I59" s="164"/>
      <c r="J59" s="1405" t="s">
        <v>1269</v>
      </c>
      <c r="K59" s="1406"/>
      <c r="L59" s="164"/>
      <c r="M59" s="2590"/>
      <c r="N59" s="2591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56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2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1878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6.2">
      <c r="A62" s="183" t="s">
        <v>364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1874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6">
      <c r="A63" s="338" t="s">
        <v>416</v>
      </c>
      <c r="B63" s="339">
        <v>401</v>
      </c>
      <c r="C63" s="154"/>
      <c r="D63" s="671">
        <f>+'BALANCE-SHEET-2021-leva'!D63/1000+IF(+Rounding!$C$54=$B63,+Rounding!D$54,0)+IF(+Rounding!$C$55=$B63,+Rounding!D$55,0)</f>
        <v>2108.7658799999999</v>
      </c>
      <c r="E63" s="672">
        <f>+'BALANCE-SHEET-2021-leva'!E63/1000+IF(+Rounding!$C$54=$B63,+Rounding!E$54,0)+IF(+Rounding!$C$55=$B63,+Rounding!E$55,0)</f>
        <v>2108.7658799999999</v>
      </c>
      <c r="F63" s="154"/>
      <c r="G63" s="659">
        <f>+'BALANCE-SHEET-2021-leva'!G63/1000+IF(+Rounding!$G$54=$B63,+Rounding!H$54,0)+IF(+Rounding!$G$55=$B63,+Rounding!H$55,0)</f>
        <v>0</v>
      </c>
      <c r="H63" s="660">
        <f>+'BALANCE-SHEET-2021-leva'!H63/1000+IF(+Rounding!$G$54=$B63,+Rounding!I$54,0)+IF(+Rounding!$G$55=$B63,+Rounding!I$55,0)</f>
        <v>0</v>
      </c>
      <c r="I63" s="154"/>
      <c r="J63" s="659">
        <f>+'BALANCE-SHEET-2021-leva'!J63/1000+IF(+Rounding!$K$54=$B63,+Rounding!L$54,0)+IF(+Rounding!$K$55=$B63,+Rounding!L$55,0)</f>
        <v>0</v>
      </c>
      <c r="K63" s="660">
        <f>+'BALANCE-SHEET-2021-leva'!K63/1000+IF(+Rounding!$K$54=$B63,+Rounding!M$54,0)+IF(+Rounding!$K$55=$B63,+Rounding!M$55,0)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1279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6">
      <c r="A64" s="334" t="s">
        <v>1133</v>
      </c>
      <c r="B64" s="340">
        <v>402</v>
      </c>
      <c r="C64" s="154"/>
      <c r="D64" s="659">
        <f>+'BALANCE-SHEET-2021-leva'!D64/1000+IF(+Rounding!$C$54=$B64,+Rounding!D$54,0)+IF(+Rounding!$C$55=$B64,+Rounding!D$55,0)</f>
        <v>4246.1469699999998</v>
      </c>
      <c r="E64" s="660">
        <f>+'BALANCE-SHEET-2021-leva'!E64/1000+IF(+Rounding!$C$54=$B64,+Rounding!E$54,0)+IF(+Rounding!$C$55=$B64,+Rounding!E$55,0)</f>
        <v>4363.0484500000002</v>
      </c>
      <c r="F64" s="154"/>
      <c r="G64" s="659">
        <f>+'BALANCE-SHEET-2021-leva'!G64/1000+IF(+Rounding!$G$54=$B64,+Rounding!H$54,0)+IF(+Rounding!$G$55=$B64,+Rounding!H$55,0)</f>
        <v>-2.09368</v>
      </c>
      <c r="H64" s="660">
        <f>+'BALANCE-SHEET-2021-leva'!H64/1000+IF(+Rounding!$G$54=$B64,+Rounding!I$54,0)+IF(+Rounding!$G$55=$B64,+Rounding!I$55,0)</f>
        <v>-0.41344999999999998</v>
      </c>
      <c r="I64" s="154"/>
      <c r="J64" s="659">
        <f>+'BALANCE-SHEET-2021-leva'!J64/1000+IF(+Rounding!$K$54=$B64,+Rounding!L$54,0)+IF(+Rounding!$K$55=$B64,+Rounding!L$55,0)</f>
        <v>0</v>
      </c>
      <c r="K64" s="660">
        <f>+'BALANCE-SHEET-2021-leva'!K64/1000+IF(+Rounding!$K$54=$B64,+Rounding!M$54,0)+IF(+Rounding!$K$55=$B64,+Rounding!M$55,0)</f>
        <v>0</v>
      </c>
      <c r="L64" s="154"/>
      <c r="M64" s="659">
        <f>+D64+G64+J64+IF(+Rounding!$O$54=$B64,+Rounding!P$54,0)+IF(+Rounding!$O$55=$B64,+Rounding!P$55,0)+P$64</f>
        <v>4244.0532899999998</v>
      </c>
      <c r="N64" s="660">
        <f>+E64+H64+K64+IF(+Rounding!$O$54=$B64,+Rounding!Q$54,0)+IF(+Rounding!$O$55=$B64,+Rounding!Q$55,0)+Q$64</f>
        <v>4362.6350000000002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6">
      <c r="A65" s="336" t="s">
        <v>1134</v>
      </c>
      <c r="B65" s="341">
        <v>403</v>
      </c>
      <c r="C65" s="154"/>
      <c r="D65" s="661">
        <f>+'BALANCE-SHEET-2021-leva'!D65/1000+IF(+Rounding!$C$54=$B65,+Rounding!D$54,0)+IF(+Rounding!$C$55=$B65,+Rounding!D$55,0)</f>
        <v>6.8782500000000004</v>
      </c>
      <c r="E65" s="662">
        <f>+'BALANCE-SHEET-2021-leva'!E65/1000+IF(+Rounding!$C$54=$B65,+Rounding!E$54,0)+IF(+Rounding!$C$55=$B65,+Rounding!E$55,0)</f>
        <v>-116.90147999999999</v>
      </c>
      <c r="F65" s="154"/>
      <c r="G65" s="661">
        <f>+'BALANCE-SHEET-2021-leva'!G65/1000+IF(+Rounding!$G$54=$B65,+Rounding!H$54,0)+IF(+Rounding!$G$55=$B65,+Rounding!H$55,0)</f>
        <v>5.5729799999999994</v>
      </c>
      <c r="H65" s="662">
        <f>+'BALANCE-SHEET-2021-leva'!H65/1000+IF(+Rounding!$G$54=$B65,+Rounding!I$54,0)+IF(+Rounding!$G$55=$B65,+Rounding!I$55,0)</f>
        <v>-1.6802300000000001</v>
      </c>
      <c r="I65" s="154"/>
      <c r="J65" s="661">
        <f>+'BALANCE-SHEET-2021-leva'!J65/1000+IF(+Rounding!$K$54=$B65,+Rounding!L$54,0)+IF(+Rounding!$K$55=$B65,+Rounding!L$55,0)</f>
        <v>0</v>
      </c>
      <c r="K65" s="662">
        <f>+'BALANCE-SHEET-2021-leva'!K65/1000+IF(+Rounding!$K$54=$B65,+Rounding!M$54,0)+IF(+Rounding!$K$55=$B65,+Rounding!M$55,0)</f>
        <v>0</v>
      </c>
      <c r="L65" s="154"/>
      <c r="M65" s="661">
        <f>+D65+G65+J65+IF(+Rounding!$O$54=$B65,+Rounding!P$54,0)+IF(+Rounding!$O$55=$B65,+Rounding!P$55,0)+P$65</f>
        <v>12.451229999999999</v>
      </c>
      <c r="N65" s="662">
        <f>+E65+H65+K65+IF(+Rounding!$O$54=$B65,+Rounding!Q$54,0)+IF(+Rounding!$O$55=$B65,+Rounding!Q$55,0)+Q$65</f>
        <v>-118.58170999999999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8.600000000000001" thickBot="1">
      <c r="A66" s="717" t="s">
        <v>1027</v>
      </c>
      <c r="B66" s="720">
        <v>400</v>
      </c>
      <c r="C66" s="154"/>
      <c r="D66" s="677">
        <f>+D63+D64+D65</f>
        <v>6361.7910999999995</v>
      </c>
      <c r="E66" s="678">
        <f>+E63+E64+E65</f>
        <v>6354.9128500000006</v>
      </c>
      <c r="F66" s="154"/>
      <c r="G66" s="677">
        <f>+G63+G64+G65</f>
        <v>3.4792999999999994</v>
      </c>
      <c r="H66" s="678">
        <f>+H63+H64+H65</f>
        <v>-2.09368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6365.2703999999994</v>
      </c>
      <c r="N66" s="678">
        <f>+N63+N64+N65</f>
        <v>6352.8191699999998</v>
      </c>
      <c r="O66" s="303"/>
      <c r="P66" s="2539" t="str">
        <f>+'BALANCE-SHEET-2021-leva'!P66:Q66</f>
        <v>O K</v>
      </c>
      <c r="Q66" s="2539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6">
      <c r="A67" s="250" t="s">
        <v>2178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40" t="str">
        <f>+'BALANCE-SHEET-2021-leva'!P67:Q67</f>
        <v>O K</v>
      </c>
      <c r="Q67" s="2540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6">
      <c r="A68" s="183" t="s">
        <v>417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6">
      <c r="A69" s="334" t="s">
        <v>365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6">
      <c r="A70" s="334" t="s">
        <v>418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6">
      <c r="A71" s="336" t="s">
        <v>2184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177" t="s">
        <v>1023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6">
      <c r="A73" s="172" t="s">
        <v>419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1873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6.2">
      <c r="A74" s="334" t="s">
        <v>366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1874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6.2">
      <c r="A75" s="334" t="s">
        <v>420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0</v>
      </c>
      <c r="E75" s="660">
        <f>+'BALANCE-SHEET-2021-leva'!E75/1000+IF(+Rounding!$C$54=$B75,+Rounding!E$54,0)+IF(+Rounding!$C$55=$B75,+Rounding!E$55,0)</f>
        <v>5.0656999999999996</v>
      </c>
      <c r="F75" s="154"/>
      <c r="G75" s="659">
        <f>+'BALANCE-SHEET-2021-leva'!G75/1000+IF(+Rounding!$G$54=$B75,+Rounding!H$54,0)+IF(+Rounding!$G$55=$B75,+Rounding!H$55,0)</f>
        <v>0</v>
      </c>
      <c r="H75" s="660">
        <f>+'BALANCE-SHEET-2021-leva'!H75/1000+IF(+Rounding!$G$54=$B75,+Rounding!I$54,0)+IF(+Rounding!$G$55=$B75,+Rounding!I$55,0)</f>
        <v>0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</v>
      </c>
      <c r="N75" s="660">
        <f>+E75+H75+K75+IF(+Rounding!$O$54=$B75,+Rounding!Q$54,0)+IF(+Rounding!$O$55=$B75,+Rounding!Q$55,0)</f>
        <v>5.0656999999999996</v>
      </c>
      <c r="O75" s="303"/>
      <c r="P75" s="1378" t="s">
        <v>1875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6">
      <c r="A76" s="334" t="s">
        <v>421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1252</v>
      </c>
      <c r="Q76" s="1213" t="s">
        <v>1253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6">
      <c r="A77" s="334" t="s">
        <v>367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1194</v>
      </c>
      <c r="Q77" s="1215" t="s">
        <v>1963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6">
      <c r="A78" s="334" t="s">
        <v>422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1.1516099999999998</v>
      </c>
      <c r="E78" s="674">
        <f>+'BALANCE-SHEET-2021-leva'!E78/1000+IF(+Rounding!$C$54=$B78,+Rounding!E$54,0)+IF(+Rounding!$C$55=$B78,+Rounding!E$55,0)</f>
        <v>0</v>
      </c>
      <c r="F78" s="154"/>
      <c r="G78" s="673">
        <f>+'BALANCE-SHEET-2021-leva'!G78/1000+IF(+Rounding!$G$54=$B78,+Rounding!H$54,0)+IF(+Rounding!$G$55=$B78,+Rounding!H$55,0)</f>
        <v>3.3280000000000004E-2</v>
      </c>
      <c r="H78" s="674">
        <f>+'BALANCE-SHEET-2021-leva'!H78/1000+IF(+Rounding!$G$54=$B78,+Rounding!I$54,0)+IF(+Rounding!$G$55=$B78,+Rounding!I$55,0)</f>
        <v>0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1.1848899999999998</v>
      </c>
      <c r="N78" s="674">
        <f>+E78+H78+K78+IF(+Rounding!$O$54=$B78,+Rounding!Q$54,0)+IF(+Rounding!$O$55=$B78,+Rounding!Q$55,0)-Q78</f>
        <v>0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6">
      <c r="A79" s="687" t="s">
        <v>1013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4.8608100000000007</v>
      </c>
      <c r="E79" s="660">
        <f>+'BALANCE-SHEET-2021-leva'!E79/1000+IF(+Rounding!$C$54=$B79,+Rounding!E$54,0)+IF(+Rounding!$C$55=$B79,+Rounding!E$55,0)</f>
        <v>0</v>
      </c>
      <c r="F79" s="154"/>
      <c r="G79" s="659">
        <f>+'BALANCE-SHEET-2021-leva'!G79/1000+IF(+Rounding!$G$54=$B79,+Rounding!H$54,0)+IF(+Rounding!$G$55=$B79,+Rounding!H$55,0)</f>
        <v>0.16296000000000002</v>
      </c>
      <c r="H79" s="660">
        <f>+'BALANCE-SHEET-2021-leva'!H79/1000+IF(+Rounding!$G$54=$B79,+Rounding!I$54,0)+IF(+Rounding!$G$55=$B79,+Rounding!I$55,0)</f>
        <v>0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5.0237700000000007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6">
      <c r="A80" s="687" t="s">
        <v>423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8.3642500000000002</v>
      </c>
      <c r="E80" s="660">
        <f>+'BALANCE-SHEET-2021-leva'!E80/1000+IF(+Rounding!$C$54=$B80,+Rounding!E$54,0)+IF(+Rounding!$C$55=$B80,+Rounding!E$55,0)</f>
        <v>0</v>
      </c>
      <c r="F80" s="154"/>
      <c r="G80" s="659">
        <f>+'BALANCE-SHEET-2021-leva'!G80/1000+IF(+Rounding!$G$54=$B80,+Rounding!H$54,0)+IF(+Rounding!$G$55=$B80,+Rounding!H$55,0)</f>
        <v>0.36901999999999996</v>
      </c>
      <c r="H80" s="660">
        <f>+'BALANCE-SHEET-2021-leva'!H80/1000+IF(+Rounding!$G$54=$B80,+Rounding!I$54,0)+IF(+Rounding!$G$55=$B80,+Rounding!I$55,0)</f>
        <v>0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8.733270000000001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6">
      <c r="A81" s="687" t="s">
        <v>1048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0</v>
      </c>
      <c r="E81" s="660">
        <f>+'BALANCE-SHEET-2021-leva'!E81/1000+IF(+Rounding!$C$54=$B81,+Rounding!E$54,0)+IF(+Rounding!$C$55=$B81,+Rounding!E$55,0)</f>
        <v>0</v>
      </c>
      <c r="F81" s="154"/>
      <c r="G81" s="659">
        <f>+'BALANCE-SHEET-2021-leva'!G81/1000+IF(+Rounding!$G$54=$B81,+Rounding!H$54,0)+IF(+Rounding!$G$55=$B81,+Rounding!H$55,0)</f>
        <v>0</v>
      </c>
      <c r="H81" s="660">
        <f>+'BALANCE-SHEET-2021-leva'!H81/1000+IF(+Rounding!$G$54=$B81,+Rounding!I$54,0)+IF(+Rounding!$G$55=$B81,+Rounding!I$55,0)</f>
        <v>2.09368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2.09368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6">
      <c r="A82" s="336" t="s">
        <v>424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4.0445599999999997</v>
      </c>
      <c r="E82" s="662">
        <f>+'BALANCE-SHEET-2021-leva'!E82/1000+IF(+Rounding!$C$54=$B82,+Rounding!E$54,0)+IF(+Rounding!$C$55=$B82,+Rounding!E$55,0)</f>
        <v>0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0</v>
      </c>
      <c r="K82" s="662">
        <f>+'BALANCE-SHEET-2021-leva'!K82/1000+IF(+Rounding!$K$54=$B82,+Rounding!M$54,0)+IF(+Rounding!$K$55=$B82,+Rounding!M$55,0)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4.0445599999999997</v>
      </c>
      <c r="N82" s="662">
        <f>+E82+H82+K82+IF(+Rounding!$O$54=$B82,+Rounding!Q$54,0)+IF(+Rounding!$O$55=$B82,+Rounding!Q$55,0)-Q82</f>
        <v>0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6">
      <c r="A83" s="177" t="s">
        <v>1022</v>
      </c>
      <c r="B83" s="188">
        <v>520</v>
      </c>
      <c r="C83" s="154"/>
      <c r="D83" s="675">
        <f>+SUM(D74:D82)</f>
        <v>18.421230000000001</v>
      </c>
      <c r="E83" s="676">
        <f>+SUM(E74:E82)</f>
        <v>5.0656999999999996</v>
      </c>
      <c r="F83" s="154"/>
      <c r="G83" s="675">
        <f>+SUM(G74:G82)</f>
        <v>0.56525999999999998</v>
      </c>
      <c r="H83" s="676">
        <f>+SUM(H74:H82)</f>
        <v>2.09368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18.98649</v>
      </c>
      <c r="N83" s="676">
        <f>+SUM(N74:N82)</f>
        <v>7.1593799999999996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6">
      <c r="A84" s="686" t="s">
        <v>1012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1280</v>
      </c>
      <c r="Q84" s="1211" t="s">
        <v>1281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6">
      <c r="A85" s="687" t="s">
        <v>425</v>
      </c>
      <c r="B85" s="340">
        <v>531</v>
      </c>
      <c r="C85" s="154"/>
      <c r="D85" s="659">
        <f>+'BALANCE-SHEET-2021-leva'!D85/1000+IF(+Rounding!$C$54=$B85,+Rounding!D$54,0)+IF(+Rounding!$C$55=$B85,+Rounding!D$55,0)</f>
        <v>0</v>
      </c>
      <c r="E85" s="660">
        <f>+'BALANCE-SHEET-2021-leva'!E85/1000+IF(+Rounding!$C$54=$B85,+Rounding!E$54,0)+IF(+Rounding!$C$55=$B85,+Rounding!E$55,0)</f>
        <v>12.602600000000001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12.602600000000001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6">
      <c r="A86" s="688" t="s">
        <v>1011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0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39" t="str">
        <f>+'BALANCE-SHEET-2021-leva'!P86:Q86</f>
        <v>O K</v>
      </c>
      <c r="Q86" s="2539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6">
      <c r="A87" s="177" t="s">
        <v>1024</v>
      </c>
      <c r="B87" s="186">
        <v>530</v>
      </c>
      <c r="C87" s="154"/>
      <c r="D87" s="663">
        <f>+D85+D86</f>
        <v>0</v>
      </c>
      <c r="E87" s="664">
        <f>+E85+E86</f>
        <v>12.602600000000001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12.602600000000001</v>
      </c>
      <c r="O87" s="303"/>
      <c r="P87" s="2540" t="str">
        <f>+'BALANCE-SHEET-2021-leva'!P87:Q87</f>
        <v>O K</v>
      </c>
      <c r="Q87" s="2540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8.600000000000001" thickBot="1">
      <c r="A89" s="717" t="s">
        <v>1026</v>
      </c>
      <c r="B89" s="720">
        <v>500</v>
      </c>
      <c r="C89" s="154"/>
      <c r="D89" s="677">
        <f>+D72+D83+D87</f>
        <v>18.421230000000001</v>
      </c>
      <c r="E89" s="678">
        <f>+E72+E83+E87</f>
        <v>17.668300000000002</v>
      </c>
      <c r="F89" s="154"/>
      <c r="G89" s="677">
        <f>+G72+G83+G87</f>
        <v>0.56525999999999998</v>
      </c>
      <c r="H89" s="678">
        <f>+H72+H83+H87</f>
        <v>2.09368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18.98649</v>
      </c>
      <c r="N89" s="678">
        <f>+N72+N83+N87</f>
        <v>19.761980000000001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426</v>
      </c>
      <c r="B91" s="1472">
        <v>600</v>
      </c>
      <c r="C91" s="154"/>
      <c r="D91" s="2036">
        <f>ROUND(+D66+D89,0)</f>
        <v>6380</v>
      </c>
      <c r="E91" s="2037">
        <f>ROUND(+E66+E89,0)</f>
        <v>6373</v>
      </c>
      <c r="F91" s="154"/>
      <c r="G91" s="2036">
        <f>ROUND(+G66+G89,0)</f>
        <v>4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6384</v>
      </c>
      <c r="N91" s="2037">
        <f>ROUND(+N66+N89,0)</f>
        <v>6373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427</v>
      </c>
      <c r="B92" s="190">
        <v>650</v>
      </c>
      <c r="C92" s="154"/>
      <c r="D92" s="667">
        <f>+ROUND('BALANCE-SHEET-2021-leva'!D92/1000,0)+Rounding!D63</f>
        <v>3</v>
      </c>
      <c r="E92" s="668">
        <f>+ROUND('BALANCE-SHEET-2021-leva'!E92/1000,0)+Rounding!E63</f>
        <v>4</v>
      </c>
      <c r="F92" s="154"/>
      <c r="G92" s="667">
        <f>+ROUND('BALANCE-SHEET-2021-leva'!G92/1000,0)+Rounding!H63</f>
        <v>0</v>
      </c>
      <c r="H92" s="668">
        <f>+ROUND('BALANCE-SHEET-2021-leva'!H92/1000,0)+Rounding!I63</f>
        <v>0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3</v>
      </c>
      <c r="N92" s="668">
        <f>+ROUND((E92+H92+K92),0)+Rounding!Q63</f>
        <v>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2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1991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">
      <c r="A96" s="2019"/>
      <c r="B96" s="2041" t="s">
        <v>1977</v>
      </c>
      <c r="C96" s="658"/>
      <c r="D96" s="2034" t="str">
        <f>+'TRIAL-BALANCE'!K10</f>
        <v>31.03.2021 г.</v>
      </c>
      <c r="E96" s="2018" t="s">
        <v>1978</v>
      </c>
      <c r="F96" s="154"/>
      <c r="G96" s="657"/>
      <c r="H96" s="822"/>
      <c r="I96" s="822"/>
      <c r="J96" s="822"/>
      <c r="K96" s="2020" t="s">
        <v>1970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87">
        <f>+'BALANCE-SHEET-2021-leva'!H97:J97</f>
        <v>0</v>
      </c>
      <c r="I97" s="2587"/>
      <c r="J97" s="2587"/>
      <c r="K97" s="2015"/>
      <c r="L97" s="164"/>
      <c r="M97" s="2592">
        <f>+'BALANCE-SHEET-2021-leva'!M97</f>
        <v>0</v>
      </c>
      <c r="N97" s="2592"/>
      <c r="O97" s="303"/>
      <c r="P97" s="152"/>
      <c r="Q97" s="1903" t="s">
        <v>1878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2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1195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2" thickBot="1">
      <c r="A100" s="1473" t="s">
        <v>1197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2" thickBot="1">
      <c r="A101" s="1475" t="s">
        <v>372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2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1868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2" thickBot="1">
      <c r="A103" s="1473" t="s">
        <v>1198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2" thickBot="1">
      <c r="A104" s="1477" t="s">
        <v>1199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1876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6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1877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09375" defaultRowHeight="13.2"/>
  <cols>
    <col min="1" max="1" width="58.44140625" style="1397" customWidth="1"/>
    <col min="2" max="2" width="6.6640625" style="1397" customWidth="1"/>
    <col min="3" max="3" width="0.88671875" style="1397" customWidth="1"/>
    <col min="4" max="5" width="21.5546875" style="1397" customWidth="1"/>
    <col min="6" max="6" width="0.88671875" style="1397" customWidth="1"/>
    <col min="7" max="8" width="21.5546875" style="1397" customWidth="1"/>
    <col min="9" max="9" width="1" style="1397" customWidth="1"/>
    <col min="10" max="11" width="21.5546875" style="1397" customWidth="1"/>
    <col min="12" max="12" width="1" style="1397" customWidth="1"/>
    <col min="13" max="14" width="21.5546875" style="1397" customWidth="1"/>
    <col min="15" max="15" width="3.44140625" style="1397" customWidth="1"/>
    <col min="16" max="17" width="26.554687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543" t="str">
        <f>+'TRIAL-BALANCE'!E2</f>
        <v>СУ"ГЕОРГИ СТОЙКОВ РАКОВСКИ"</v>
      </c>
      <c r="B1" s="2544"/>
      <c r="C1" s="2544"/>
      <c r="D1" s="2545"/>
      <c r="E1" s="756" t="s">
        <v>789</v>
      </c>
      <c r="F1" s="743"/>
      <c r="G1" s="2541">
        <f>+'TRIAL-BALANCE'!C6</f>
        <v>104076411</v>
      </c>
      <c r="H1" s="2542"/>
      <c r="I1" s="743"/>
      <c r="J1" s="755" t="s">
        <v>1209</v>
      </c>
      <c r="K1" s="978">
        <f>+'TRIAL-BALANCE'!C8</f>
        <v>0</v>
      </c>
      <c r="L1" s="743"/>
      <c r="M1" s="755" t="s">
        <v>1208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605">
        <f>+'BALANCE-SHEET-2021-leva'!E2</f>
        <v>0</v>
      </c>
      <c r="F2" s="2605"/>
      <c r="G2" s="2605"/>
      <c r="H2" s="2605"/>
      <c r="I2" s="743"/>
      <c r="J2" s="2593">
        <f>+'BALANCE-SHEET-2021-leva'!J2:K2</f>
        <v>0</v>
      </c>
      <c r="K2" s="2593"/>
      <c r="L2" s="743"/>
      <c r="M2" s="2593">
        <f>+'BALANCE-SHEET-2021-leva'!M2:N2</f>
        <v>0</v>
      </c>
      <c r="N2" s="259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6" t="str">
        <f>+'TRIAL-BALANCE'!G4</f>
        <v>гр.Велико Търново  ул."Георги Измирлиев" №2</v>
      </c>
      <c r="B3" s="2547"/>
      <c r="C3" s="2547"/>
      <c r="D3" s="2548"/>
      <c r="E3" s="757" t="s">
        <v>1203</v>
      </c>
      <c r="F3" s="743"/>
      <c r="G3" s="2603">
        <f>+'TRIAL-BALANCE'!J8</f>
        <v>0</v>
      </c>
      <c r="H3" s="2604"/>
      <c r="I3" s="743"/>
      <c r="J3" s="755" t="s">
        <v>2104</v>
      </c>
      <c r="K3" s="2560" t="str">
        <f>+'TRIAL-BALANCE'!G6</f>
        <v>sou_rakovski_vt@abv.bg</v>
      </c>
      <c r="L3" s="2561"/>
      <c r="M3" s="2561"/>
      <c r="N3" s="256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1257" t="s">
        <v>1102</v>
      </c>
      <c r="B5" s="2612" t="str">
        <f>+A1</f>
        <v>СУ"ГЕОРГИ СТОЙКОВ РАКОВСКИ"</v>
      </c>
      <c r="C5" s="2612"/>
      <c r="D5" s="2612"/>
      <c r="E5" s="2612"/>
      <c r="F5" s="2612"/>
      <c r="G5" s="2612"/>
      <c r="H5" s="1260" t="s">
        <v>1002</v>
      </c>
      <c r="I5" s="758"/>
      <c r="J5" s="2608" t="str">
        <f>+'TRIAL-BALANCE'!H12</f>
        <v>31 март 2021 г.</v>
      </c>
      <c r="K5" s="2608"/>
      <c r="L5" s="1258"/>
      <c r="M5" s="1259">
        <f>+'TRIAL-BALANCE'!C10</f>
        <v>0</v>
      </c>
      <c r="N5" s="1259" t="s">
        <v>1033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9" t="s">
        <v>2179</v>
      </c>
      <c r="C7" s="753"/>
      <c r="D7" s="165" t="s">
        <v>977</v>
      </c>
      <c r="E7" s="166"/>
      <c r="F7" s="753"/>
      <c r="G7" s="634" t="s">
        <v>796</v>
      </c>
      <c r="H7" s="635"/>
      <c r="I7" s="753"/>
      <c r="J7" s="638" t="s">
        <v>982</v>
      </c>
      <c r="K7" s="639"/>
      <c r="L7" s="753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397</v>
      </c>
      <c r="B8" s="2610"/>
      <c r="C8" s="753"/>
      <c r="D8" s="438" t="s">
        <v>978</v>
      </c>
      <c r="E8" s="169"/>
      <c r="F8" s="753"/>
      <c r="G8" s="636" t="s">
        <v>979</v>
      </c>
      <c r="H8" s="637"/>
      <c r="I8" s="753"/>
      <c r="J8" s="640" t="s">
        <v>1053</v>
      </c>
      <c r="K8" s="641"/>
      <c r="L8" s="753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11"/>
      <c r="C9" s="749"/>
      <c r="D9" s="725" t="s">
        <v>1147</v>
      </c>
      <c r="E9" s="726" t="s">
        <v>1148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1015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1016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87" t="s">
        <v>1993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data-2020'!P235:P238)-SUM('R &amp; E data-2020'!O235:O238),2)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data-2020'!P239:P244)-SUM('R &amp; E data-2020'!O239:O244),2)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34" t="s">
        <v>1106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data-2020'!P245-'R &amp; E data-2020'!O245,2)</f>
        <v>0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1057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data-2020'!P246+'R &amp; E data-2020'!P292-'R &amp; E data-2020'!O246-'R &amp; E data-2020'!O292,2)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1018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data-2020'!P252:P254)+'R &amp; E data-2020'!P284-SUM('R &amp; E data-2020'!O252:O254)-'R &amp; E data-2020'!O284,2)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1017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4" t="s">
        <v>1019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data-2020'!P293:P324)-SUM('R &amp; E data-2020'!O293:O324),2)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data-2020'!S293:S324)-SUM('R &amp; E data-2020'!R293:R324),2)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34" t="s">
        <v>1020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data-2020'!P273:P282)-SUM('R &amp; E data-2020'!O273:O282),2)-(ROUND('R &amp; E data-2020'!P281,2)-ROUND('R &amp; E data-2020'!O281,2))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688" t="s">
        <v>1021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data-2020'!P285:P286)+SUM('R &amp; E data-2020'!P290:P291)-SUM('R &amp; E data-2020'!O285:O286)-SUM('R &amp; E data-2020'!O290:O291),2)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1023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1056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1055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data-2020'!P247:P251)+SUM('R &amp; E data-2020'!P268:P269)-SUM('R &amp; E data-2020'!O247:O251)-SUM('R &amp; E data-2020'!O268:O269),2)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34" t="s">
        <v>1054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data-2020'!P256:P267)-SUM('R &amp; E data-2020'!O256:O267),2)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1867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36" t="s">
        <v>1137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1022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1866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94" t="s">
        <v>1862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data-2020'!P287-'R &amp; E data-2020'!O287,2)</f>
        <v>0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9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95">
        <f>+IF(P30="O K",0,"N o ")</f>
        <v>0</v>
      </c>
      <c r="Q31" s="2595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1107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4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1108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34" t="s">
        <v>1029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34" t="s">
        <v>1030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1144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data-2020'!P339:P340)+SUM('R &amp; E data-2020'!P349:P353)-SUM('R &amp; E data-2020'!O339:O340)-SUM('R &amp; E data-2020'!O349:O353),2)+ROUND(+'R &amp; E data-2020'!P424,2)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1052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79" t="s">
        <v>1028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1034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1041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1035</v>
      </c>
      <c r="B43" s="335">
        <v>601</v>
      </c>
      <c r="C43" s="749"/>
      <c r="D43" s="700">
        <f>+ROUND(+SUM('TRIAL-BALANCE'!S384:S393)-SUM('TRIAL-BALANCE'!T384:T393),2)</f>
        <v>6630.89</v>
      </c>
      <c r="E43" s="694">
        <f>+ROUND(+SUM('R &amp; E data-2020'!O17:O26)-SUM('R &amp; E data-2020'!P17:P26),2)</f>
        <v>23159.67</v>
      </c>
      <c r="F43" s="749"/>
      <c r="G43" s="700">
        <f>+ROUND(+SUM('TRIAL-BALANCE'!Z384:Z393)-SUM('TRIAL-BALANCE'!AA384:AA393),2)</f>
        <v>0</v>
      </c>
      <c r="H43" s="694">
        <f>+ROUND(+SUM('R &amp; E data-2020'!R17:R26)-SUM('R &amp; E data-2020'!S17:S26),2)</f>
        <v>1193.54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6630.89</v>
      </c>
      <c r="N43" s="694">
        <f t="shared" ref="N43:N50" si="6">+ROUND(+E43+H43+K43,2)</f>
        <v>24353.21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34" t="s">
        <v>1036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1161.19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5441.11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1161.19</v>
      </c>
      <c r="N44" s="694">
        <f t="shared" si="6"/>
        <v>5441.11</v>
      </c>
      <c r="O44" s="152"/>
      <c r="P44" s="1883"/>
      <c r="Q44" s="1903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34" t="s">
        <v>1038</v>
      </c>
      <c r="B45" s="335">
        <f t="shared" ref="B45:B50" si="7">1+B44</f>
        <v>603</v>
      </c>
      <c r="C45" s="749"/>
      <c r="D45" s="700">
        <f>+ROUND(+SUM('TRIAL-BALANCE'!S402:S409)-SUM('TRIAL-BALANCE'!T402:T409),2)</f>
        <v>29232.42</v>
      </c>
      <c r="E45" s="694">
        <f>+ROUND(+SUM('R &amp; E data-2020'!O35:O42)-SUM('R &amp; E data-2020'!P35:P42),2)</f>
        <v>116825.4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data-2020'!U35:U42)-SUM('R &amp; E data-2020'!V35:V42),2)</f>
        <v>0</v>
      </c>
      <c r="L45" s="749"/>
      <c r="M45" s="700">
        <f t="shared" si="5"/>
        <v>29232.42</v>
      </c>
      <c r="N45" s="694">
        <f t="shared" si="6"/>
        <v>116825.4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34" t="s">
        <v>1037</v>
      </c>
      <c r="B46" s="335">
        <f t="shared" si="7"/>
        <v>604</v>
      </c>
      <c r="C46" s="749"/>
      <c r="D46" s="700">
        <f>+ROUND(+SUM('TRIAL-BALANCE'!S410:S417)-SUM('TRIAL-BALANCE'!T410:T417),2)</f>
        <v>26667.47</v>
      </c>
      <c r="E46" s="694">
        <f>+ROUND(+SUM('R &amp; E data-2020'!O43:O50)-SUM('R &amp; E data-2020'!P43:P50),2)</f>
        <v>114819.9</v>
      </c>
      <c r="F46" s="749"/>
      <c r="G46" s="700">
        <f>+ROUND(+SUM('TRIAL-BALANCE'!Z410:Z417)-SUM('TRIAL-BALANCE'!AA410:AA417),2)</f>
        <v>1811.16</v>
      </c>
      <c r="H46" s="694">
        <f>+ROUND(+SUM('R &amp; E data-2020'!R43:R50)-SUM('R &amp; E data-2020'!S43:S50),2)</f>
        <v>8058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28478.63</v>
      </c>
      <c r="N46" s="694">
        <f t="shared" si="6"/>
        <v>122877.9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34" t="s">
        <v>1039</v>
      </c>
      <c r="B47" s="335">
        <f t="shared" si="7"/>
        <v>605</v>
      </c>
      <c r="C47" s="749"/>
      <c r="D47" s="700">
        <f>+ROUND(+SUM('TRIAL-BALANCE'!S418:S424)-SUM('TRIAL-BALANCE'!T418:T424),2)</f>
        <v>8664.76</v>
      </c>
      <c r="E47" s="694">
        <f>+ROUND(+SUM('R &amp; E data-2020'!O51:O57)-SUM('R &amp; E data-2020'!P51:P57),2)</f>
        <v>24517.87</v>
      </c>
      <c r="F47" s="749"/>
      <c r="G47" s="700">
        <f>+ROUND(+SUM('TRIAL-BALANCE'!Z418:Z424)-SUM('TRIAL-BALANCE'!AA418:AA424),2)</f>
        <v>357.86</v>
      </c>
      <c r="H47" s="694">
        <f>+ROUND(+SUM('R &amp; E data-2020'!R51:R57)-SUM('R &amp; E data-2020'!S51:S57),2)</f>
        <v>1693.69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9022.6200000000008</v>
      </c>
      <c r="N47" s="694">
        <f t="shared" si="6"/>
        <v>26211.56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1040</v>
      </c>
      <c r="B48" s="335">
        <f t="shared" si="7"/>
        <v>606</v>
      </c>
      <c r="C48" s="749"/>
      <c r="D48" s="700">
        <f>+ROUND(+SUM('TRIAL-BALANCE'!S425:S432)-SUM('TRIAL-BALANCE'!T425:T432),2)</f>
        <v>0</v>
      </c>
      <c r="E48" s="694">
        <f>+ROUND(+SUM('R &amp; E data-2020'!O58:O65)-SUM('R &amp; E data-2020'!P58:P65),2)</f>
        <v>1058.56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0</v>
      </c>
      <c r="N48" s="694">
        <f>+ROUND(+E48+H48+K48,2)+ROUND(Q48,2)</f>
        <v>1058.56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4" t="s">
        <v>1042</v>
      </c>
      <c r="B49" s="335">
        <f t="shared" si="7"/>
        <v>607</v>
      </c>
      <c r="C49" s="749"/>
      <c r="D49" s="700">
        <f>+ROUND(+SUM('TRIAL-BALANCE'!S450:S451)-SUM('TRIAL-BALANCE'!T450:T451),2)</f>
        <v>0</v>
      </c>
      <c r="E49" s="694">
        <f>+ROUND(+SUM('R &amp; E data-2020'!O83:O84)-SUM('R &amp; E data-2020'!P83:P84),2)</f>
        <v>0</v>
      </c>
      <c r="F49" s="749"/>
      <c r="G49" s="700">
        <f>+ROUND(+SUM('TRIAL-BALANCE'!Z450:Z451)-SUM('TRIAL-BALANCE'!AA450:AA451),2)</f>
        <v>0</v>
      </c>
      <c r="H49" s="694">
        <f>+ROUND(+SUM('R &amp; E data-2020'!R83:R84)-SUM('R &amp; E data-2020'!S83:S84),2)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0</v>
      </c>
      <c r="N49" s="694">
        <f t="shared" si="6"/>
        <v>0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34" t="s">
        <v>1092</v>
      </c>
      <c r="B50" s="335">
        <f t="shared" si="7"/>
        <v>608</v>
      </c>
      <c r="C50" s="749"/>
      <c r="D50" s="700">
        <f>+ROUND(+SUM('TRIAL-BALANCE'!S478:S481)-SUM('TRIAL-BALANCE'!T478:T481),2)</f>
        <v>757.02</v>
      </c>
      <c r="E50" s="694">
        <f>+ROUND(+SUM('R &amp; E data-2020'!O111:O114)-SUM('R &amp; E data-2020'!P111:P114),2)</f>
        <v>1569.94</v>
      </c>
      <c r="F50" s="749"/>
      <c r="G50" s="700">
        <f>+ROUND(+SUM('TRIAL-BALANCE'!Z478:Z481)-SUM('TRIAL-BALANCE'!AA478:AA481),2)</f>
        <v>0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757.02</v>
      </c>
      <c r="N50" s="694">
        <f t="shared" si="6"/>
        <v>1569.94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687" t="s">
        <v>1865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36" t="s">
        <v>1109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91" t="s">
        <v>1023</v>
      </c>
      <c r="B53" s="692">
        <v>610</v>
      </c>
      <c r="C53" s="749"/>
      <c r="D53" s="705">
        <f>+ROUND(+SUM(D43:D52),2)</f>
        <v>73113.75</v>
      </c>
      <c r="E53" s="698">
        <f>+ROUND(+SUM(E43:E52),2)</f>
        <v>287392.45</v>
      </c>
      <c r="F53" s="749"/>
      <c r="G53" s="705">
        <f>+ROUND(+SUM(G43:G52),2)</f>
        <v>2169.02</v>
      </c>
      <c r="H53" s="698">
        <f>+ROUND(+SUM(H43:H52),2)</f>
        <v>10945.23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75282.77</v>
      </c>
      <c r="N53" s="698">
        <f>+ROUND(+SUM(N43:N52),2)</f>
        <v>298337.68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9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34" t="s">
        <v>1058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data-2020'!O89:O93)+SUM('R &amp; E data-2020'!O106:O107)-SUM('R &amp; E data-2020'!P89:P93)-SUM('R &amp; E data-2020'!P106:P107),2)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4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34" t="s">
        <v>1059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36" t="s">
        <v>1136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91" t="s">
        <v>1022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1060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1043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6" t="s">
        <v>1044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91" t="s">
        <v>1024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1061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1104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data-2020'!O142:O149)+SUM('R &amp; E data-2020'!O154:O155)-SUM('R &amp; E data-2020'!P142:P149)-SUM('R &amp; E data-2020'!P154:P155),2)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data-2020'!R142:R149)+SUM('R &amp; E data-2020'!R154:R155)-SUM('R &amp; E data-2020'!S142:S149)-SUM('R &amp; E data-2020'!S154:S155),2)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4" t="s">
        <v>1105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91" t="s">
        <v>1025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1051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34" t="s">
        <v>1049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34" t="s">
        <v>1050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91" t="s">
        <v>1052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691" t="s">
        <v>1062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data-2020'!O70:O74)-SUM('R &amp; E data-2020'!P70:P74),2)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data-2020'!R70:R74)-SUM('R &amp; E data-2020'!S70:S74),2)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data-2020'!V396-'R &amp; E data-2020'!U396,2)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6">
      <c r="A74" s="691" t="s">
        <v>1864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88" t="s">
        <v>1863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9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95">
        <f>+IF(P75="O K",0,"N o ")</f>
        <v>0</v>
      </c>
      <c r="Q76" s="2595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17" t="s">
        <v>413</v>
      </c>
      <c r="B77" s="720">
        <v>699</v>
      </c>
      <c r="C77" s="749"/>
      <c r="D77" s="718">
        <f>+ROUND(+D53+D58+D62+D66+D70+D72+D74,2)</f>
        <v>73113.75</v>
      </c>
      <c r="E77" s="719">
        <f>+ROUND(+E53+E58+E62+E66+E70+E72+E74,2)</f>
        <v>287392.45</v>
      </c>
      <c r="F77" s="749"/>
      <c r="G77" s="718">
        <f>+ROUND(+G53+G58+G62+G66+G70+G72+G74,2)</f>
        <v>2169.02</v>
      </c>
      <c r="H77" s="719">
        <f>+ROUND(+H53+H58+H62+H66+H70+H72+H74,2)</f>
        <v>10945.23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75282.77</v>
      </c>
      <c r="N77" s="719">
        <f>+ROUND(+N53+N58+N62+N66+N70+N72+N74,2)</f>
        <v>298337.68</v>
      </c>
      <c r="O77" s="152"/>
      <c r="P77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4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1145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34" t="s">
        <v>1113</v>
      </c>
      <c r="B79" s="335">
        <v>681</v>
      </c>
      <c r="C79" s="749"/>
      <c r="D79" s="700">
        <f>+ROUND(+SUM('TRIAL-BALANCE'!T739:T758)-SUM('TRIAL-BALANCE'!S739:S758),2)</f>
        <v>79992</v>
      </c>
      <c r="E79" s="694">
        <f>+ROUND(+SUM('R &amp; E data-2020'!P372:P391)-SUM('R &amp; E data-2020'!O372:O391),2)</f>
        <v>170490.97</v>
      </c>
      <c r="F79" s="749"/>
      <c r="G79" s="700">
        <f>+ROUND(+SUM('TRIAL-BALANCE'!AA739:AA758)-SUM('TRIAL-BALANCE'!Z739:Z758),2)</f>
        <v>7742</v>
      </c>
      <c r="H79" s="694">
        <f>+ROUND(+SUM('R &amp; E data-2020'!S372:S391)-SUM('R &amp; E data-2020'!R372:R391),2)</f>
        <v>9265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87734</v>
      </c>
      <c r="N79" s="694">
        <f>+ROUND(+E79+H79+K79,2)</f>
        <v>179755.97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34" t="s">
        <v>1114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13" t="s">
        <v>1067</v>
      </c>
      <c r="B81" s="714">
        <v>680</v>
      </c>
      <c r="C81" s="749"/>
      <c r="D81" s="715">
        <f>+ROUND(+SUM(D79:D80),2)</f>
        <v>79992</v>
      </c>
      <c r="E81" s="716">
        <f>+ROUND(+SUM(E79:E80),2)</f>
        <v>170490.97</v>
      </c>
      <c r="F81" s="749"/>
      <c r="G81" s="715">
        <f>+ROUND(+SUM(G79:G80),2)</f>
        <v>7742</v>
      </c>
      <c r="H81" s="716">
        <f>+ROUND(+SUM(H79:H80),2)</f>
        <v>9265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87734</v>
      </c>
      <c r="N81" s="716">
        <f>+ROUND(+SUM(N79:N80),2)</f>
        <v>179755.97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1063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34" t="s">
        <v>1065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34" t="s">
        <v>1066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30" t="s">
        <v>1064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1068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1081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34" t="s">
        <v>1287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0</v>
      </c>
      <c r="L88" s="749"/>
      <c r="M88" s="700">
        <f>+ROUND(+D88+G88+J88,2)</f>
        <v>0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34" t="s">
        <v>1078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34" t="s">
        <v>1023</v>
      </c>
      <c r="B90" s="735">
        <v>770</v>
      </c>
      <c r="C90" s="749"/>
      <c r="D90" s="736">
        <f>+ROUND(+SUM(D88:D89),2)</f>
        <v>0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0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1079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34" t="s">
        <v>1071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34" t="s">
        <v>1070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34" t="s">
        <v>1069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34" t="s">
        <v>1022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1080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34" t="s">
        <v>1073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34" t="s">
        <v>1072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34" t="s">
        <v>1088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data-2020'!P455:P456)-SUM('R &amp; E data-2020'!O455:O456),2)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data-2020'!V455:V456)-SUM('R &amp; E data-2020'!U455:U456),2)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34" t="s">
        <v>1089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36" t="s">
        <v>1074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34" t="s">
        <v>1024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1099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34" t="s">
        <v>1076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34" t="s">
        <v>1075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34" t="s">
        <v>1090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data-2020'!O227:O228)-SUM('R &amp; E data-2020'!P227:P228),2)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34" t="s">
        <v>1091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36" t="s">
        <v>1077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34" t="s">
        <v>1025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596" t="s">
        <v>1298</v>
      </c>
      <c r="Q109" s="2597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598"/>
      <c r="Q110" s="2599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38" t="s">
        <v>1082</v>
      </c>
      <c r="B111" s="739">
        <v>799</v>
      </c>
      <c r="C111" s="749"/>
      <c r="D111" s="740">
        <f>+D90+D95+D102-D109</f>
        <v>0</v>
      </c>
      <c r="E111" s="741">
        <f>+E90+E95+E102-E109</f>
        <v>0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0</v>
      </c>
      <c r="N111" s="741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749"/>
      <c r="D113" s="706">
        <f>+ROUND(+D40+D81+D85+D111-D77,2)</f>
        <v>6878.25</v>
      </c>
      <c r="E113" s="699">
        <f>+ROUND(+E40+E81+E85+E111-E77,2)</f>
        <v>-116901.48</v>
      </c>
      <c r="F113" s="749"/>
      <c r="G113" s="706">
        <f>+ROUND(+G40+G81+G85+G111-G77,2)</f>
        <v>5572.98</v>
      </c>
      <c r="H113" s="699">
        <f>+ROUND(+H40+H81+H85+H111-H77,2)</f>
        <v>-1680.23</v>
      </c>
      <c r="I113" s="749"/>
      <c r="J113" s="706">
        <f>+ROUND(+J40+J81+J85+J111-J77,2)</f>
        <v>0</v>
      </c>
      <c r="K113" s="699">
        <f>+ROUND(+K40+K81+K85+K111-K77,2)</f>
        <v>0</v>
      </c>
      <c r="L113" s="749"/>
      <c r="M113" s="706">
        <f>+ROUND(+M40+M81+M85+M111-M77,2)</f>
        <v>12451.23</v>
      </c>
      <c r="N113" s="699">
        <f>+ROUND(+N40+N81+N85+N111-N77,2)</f>
        <v>-118581.71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9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761" t="s">
        <v>693</v>
      </c>
      <c r="B115" s="762"/>
      <c r="C115" s="749"/>
      <c r="D115" s="2033" t="str">
        <f>+'TRIAL-BALANCE'!K10</f>
        <v>31.03.2021 г.</v>
      </c>
      <c r="E115" s="2017" t="s">
        <v>1973</v>
      </c>
      <c r="F115" s="749"/>
      <c r="G115" s="763"/>
      <c r="H115" s="767"/>
      <c r="I115" s="767"/>
      <c r="J115" s="767"/>
      <c r="K115" s="2016" t="s">
        <v>1971</v>
      </c>
      <c r="L115" s="749"/>
      <c r="M115" s="768"/>
      <c r="N115" s="769"/>
      <c r="O115" s="152"/>
      <c r="P115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4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607">
        <f>+'BALANCE-SHEET-2021-leva'!H97:J97</f>
        <v>0</v>
      </c>
      <c r="I116" s="2607"/>
      <c r="J116" s="2607"/>
      <c r="K116" s="763"/>
      <c r="L116" s="749"/>
      <c r="M116" s="2606">
        <f>+'BALANCE-SHEET-2021-leva'!M97:N97</f>
        <v>0</v>
      </c>
      <c r="N116" s="2606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2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1300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6">
      <c r="A120" s="937" t="s">
        <v>1142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2" thickBot="1">
      <c r="A121" s="939" t="s">
        <v>1143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2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1868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6">
      <c r="A123" s="937" t="s">
        <v>1129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1869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2" thickBot="1">
      <c r="A124" s="939" t="s">
        <v>1138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1870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6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1303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6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0" activePane="bottomRight" state="frozen"/>
      <selection pane="topRight" activeCell="D1" sqref="D1"/>
      <selection pane="bottomLeft" activeCell="A11" sqref="A11"/>
      <selection pane="bottomRight" activeCell="D12" sqref="D12"/>
    </sheetView>
  </sheetViews>
  <sheetFormatPr defaultColWidth="9.109375" defaultRowHeight="13.2"/>
  <cols>
    <col min="1" max="1" width="69.88671875" style="1397" customWidth="1"/>
    <col min="2" max="2" width="6.6640625" style="1397" customWidth="1"/>
    <col min="3" max="3" width="0.88671875" style="1397" customWidth="1"/>
    <col min="4" max="5" width="19.5546875" style="1397" customWidth="1"/>
    <col min="6" max="6" width="1" style="1397" customWidth="1"/>
    <col min="7" max="8" width="19.5546875" style="1397" customWidth="1"/>
    <col min="9" max="9" width="1" style="1397" customWidth="1"/>
    <col min="10" max="11" width="19.5546875" style="1397" customWidth="1"/>
    <col min="12" max="12" width="1" style="1397" customWidth="1"/>
    <col min="13" max="14" width="19.5546875" style="1397" customWidth="1"/>
    <col min="15" max="15" width="3.44140625" style="1397" customWidth="1"/>
    <col min="16" max="17" width="26.554687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614" t="str">
        <f>+'TRIAL-BALANCE'!E2</f>
        <v>СУ"ГЕОРГИ СТОЙКОВ РАКОВСКИ"</v>
      </c>
      <c r="B1" s="2615"/>
      <c r="C1" s="2615"/>
      <c r="D1" s="2616"/>
      <c r="E1" s="800" t="s">
        <v>1085</v>
      </c>
      <c r="F1" s="801"/>
      <c r="G1" s="2617">
        <f>+'TRIAL-BALANCE'!C6</f>
        <v>104076411</v>
      </c>
      <c r="H1" s="2618"/>
      <c r="I1" s="801"/>
      <c r="J1" s="802" t="s">
        <v>1086</v>
      </c>
      <c r="K1" s="1264">
        <f>+'TRIAL-BALANCE'!C8</f>
        <v>0</v>
      </c>
      <c r="L1" s="801"/>
      <c r="M1" s="153" t="s">
        <v>1207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583">
        <f>+'BALANCE-SHEET-2021-leva'!E2</f>
        <v>0</v>
      </c>
      <c r="F2" s="2583"/>
      <c r="G2" s="2583"/>
      <c r="H2" s="2583"/>
      <c r="I2" s="801"/>
      <c r="J2" s="2586">
        <f>+'BALANCE-SHEET-2021-leva'!J2:K2</f>
        <v>0</v>
      </c>
      <c r="K2" s="2586"/>
      <c r="L2" s="801"/>
      <c r="M2" s="2586">
        <f>+'BALANCE-SHEET-2021-leva'!M2:N2</f>
        <v>0</v>
      </c>
      <c r="N2" s="258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89" t="str">
        <f>+'TRIAL-BALANCE'!G4</f>
        <v>гр.Велико Търново  ул."Георги Измирлиев" №2</v>
      </c>
      <c r="B3" s="2490"/>
      <c r="C3" s="2490"/>
      <c r="D3" s="2491"/>
      <c r="E3" s="804" t="s">
        <v>1203</v>
      </c>
      <c r="F3" s="803"/>
      <c r="G3" s="2619">
        <f>+'TRIAL-BALANCE'!J8</f>
        <v>0</v>
      </c>
      <c r="H3" s="2620"/>
      <c r="I3" s="801"/>
      <c r="J3" s="2213" t="s">
        <v>2105</v>
      </c>
      <c r="K3" s="2473">
        <f>+'TRIAL-BALANCE'!J8</f>
        <v>0</v>
      </c>
      <c r="L3" s="2474"/>
      <c r="M3" s="2474"/>
      <c r="N3" s="247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807" t="s">
        <v>1103</v>
      </c>
      <c r="B5" s="2621" t="str">
        <f>+A1</f>
        <v>СУ"ГЕОРГИ СТОЙКОВ РАКОВСКИ"</v>
      </c>
      <c r="C5" s="2621"/>
      <c r="D5" s="2621"/>
      <c r="E5" s="2621"/>
      <c r="F5" s="2621"/>
      <c r="G5" s="2621"/>
      <c r="H5" s="808" t="s">
        <v>1002</v>
      </c>
      <c r="I5" s="809"/>
      <c r="J5" s="1265" t="str">
        <f>+'TRIAL-BALANCE'!H12</f>
        <v>31 март 2021 г.</v>
      </c>
      <c r="K5" s="519"/>
      <c r="L5" s="810"/>
      <c r="M5" s="811">
        <f>+'TRIAL-BALANCE'!C10</f>
        <v>0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9" t="s">
        <v>2179</v>
      </c>
      <c r="C7" s="817"/>
      <c r="D7" s="638" t="s">
        <v>1100</v>
      </c>
      <c r="E7" s="644"/>
      <c r="F7" s="817"/>
      <c r="G7" s="634" t="s">
        <v>1097</v>
      </c>
      <c r="H7" s="635"/>
      <c r="I7" s="817"/>
      <c r="J7" s="638" t="s">
        <v>1096</v>
      </c>
      <c r="K7" s="639"/>
      <c r="L7" s="817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397</v>
      </c>
      <c r="B8" s="2610"/>
      <c r="C8" s="817"/>
      <c r="D8" s="645" t="s">
        <v>1101</v>
      </c>
      <c r="E8" s="646"/>
      <c r="F8" s="817"/>
      <c r="G8" s="636" t="s">
        <v>1094</v>
      </c>
      <c r="H8" s="637"/>
      <c r="I8" s="817"/>
      <c r="J8" s="640" t="s">
        <v>1095</v>
      </c>
      <c r="K8" s="641"/>
      <c r="L8" s="817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+'Income-2021-leva'!A9</f>
        <v>0</v>
      </c>
      <c r="B9" s="2611"/>
      <c r="C9" s="658"/>
      <c r="D9" s="725" t="s">
        <v>1084</v>
      </c>
      <c r="E9" s="770" t="s">
        <v>1146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1015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1016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87" t="s">
        <v>1993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0</v>
      </c>
      <c r="E13" s="775">
        <f>+'Income-2021-leva'!E13/1000+IF(+Rounding!$C$131=$B13,+Rounding!E$131,0)+IF(+Rounding!$C$132=$B13,+Rounding!E$132,0)+IF(+Rounding!$C$133=$B13,+Rounding!E$133,0)</f>
        <v>0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87" t="s">
        <v>2145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0</v>
      </c>
      <c r="E14" s="775">
        <f>+'Income-2021-leva'!E14/1000+IF(+Rounding!$C$131=$B14,+Rounding!E$131,0)+IF(+Rounding!$C$132=$B14,+Rounding!E$132,0)+IF(+Rounding!$C$133=$B14,+Rounding!E$133,0)</f>
        <v>0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687" t="s">
        <v>1106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0</v>
      </c>
      <c r="E15" s="775">
        <f>+'Income-2021-leva'!E15/1000+IF(+Rounding!$C$131=$B15,+Rounding!E$131,0)+IF(+Rounding!$C$132=$B15,+Rounding!E$132,0)+IF(+Rounding!$C$133=$B15,+Rounding!E$133,0)</f>
        <v>0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1057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0</v>
      </c>
      <c r="E16" s="775">
        <f>+'Income-2021-leva'!E16/1000+IF(+Rounding!$C$131=$B16,+Rounding!E$131,0)+IF(+Rounding!$C$132=$B16,+Rounding!E$132,0)+IF(+Rounding!$C$133=$B16,+Rounding!E$133,0)</f>
        <v>0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1018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0</v>
      </c>
      <c r="E17" s="775">
        <f>+'Income-2021-leva'!E17/1000+IF(+Rounding!$C$131=$B17,+Rounding!E$131,0)+IF(+Rounding!$C$132=$B17,+Rounding!E$132,0)+IF(+Rounding!$C$133=$B17,+Rounding!E$133,0)</f>
        <v>0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1017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4" t="s">
        <v>1019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0</v>
      </c>
      <c r="E19" s="775">
        <f>+'Income-2021-leva'!E19/1000+IF(+Rounding!$C$131=$B19,+Rounding!E$131,0)+IF(+Rounding!$C$132=$B19,+Rounding!E$132,0)+IF(+Rounding!$C$133=$B19,+Rounding!E$133,0)</f>
        <v>0</v>
      </c>
      <c r="F19" s="658"/>
      <c r="G19" s="774">
        <f>+'Income-2021-leva'!G19/1000+IF(+Rounding!$G$131=$B19,+Rounding!H$131,0)+IF(+Rounding!$G$132=$B19,+Rounding!H$132,0)+IF(+Rounding!$G$133=$B19,+Rounding!H$133,0)</f>
        <v>0</v>
      </c>
      <c r="H19" s="775">
        <f>+'Income-2021-leva'!H19/1000+IF(+Rounding!$G$131=$B19,+Rounding!I$131,0)+IF(+Rounding!$G$132=$B19,+Rounding!I$132,0)+IF(+Rounding!$G$133=$B19,+Rounding!I$133,0)</f>
        <v>0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34" t="s">
        <v>1020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0</v>
      </c>
      <c r="E20" s="775">
        <f>+'Income-2021-leva'!E20/1000+IF(+Rounding!$C$131=$B20,+Rounding!E$131,0)+IF(+Rounding!$C$132=$B20,+Rounding!E$132,0)+IF(+Rounding!$C$133=$B20,+Rounding!E$133,0)</f>
        <v>0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336" t="s">
        <v>1021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0</v>
      </c>
      <c r="E21" s="777">
        <f>+'Income-2021-leva'!E21/1000+IF(+Rounding!$C$131=$B21,+Rounding!E$131,0)+IF(+Rounding!$C$132=$B21,+Rounding!E$132,0)+IF(+Rounding!$C$133=$B21,+Rounding!E$133,0)</f>
        <v>0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1023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1056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1055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0</v>
      </c>
      <c r="E24" s="775">
        <f>+'Income-2021-leva'!E24/1000+IF(+Rounding!$C$131=$B24,+Rounding!E$131,0)+IF(+Rounding!$C$132=$B24,+Rounding!E$132,0)+IF(+Rounding!$C$133=$B24,+Rounding!E$133,0)</f>
        <v>0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1871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34" t="s">
        <v>1054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0</v>
      </c>
      <c r="E25" s="775">
        <f>+'Income-2021-leva'!E25/1000+IF(+Rounding!$C$131=$B25,+Rounding!E$131,0)+IF(+Rounding!$C$132=$B25,+Rounding!E$132,0)+IF(+Rounding!$C$133=$B25,+Rounding!E$133,0)</f>
        <v>0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1867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36" t="s">
        <v>1137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1022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1866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0</v>
      </c>
      <c r="E29" s="779">
        <f>+'Income-2021-leva'!E29/1000+IF(+Rounding!$C$131=$B29,+Rounding!E$131,0)+IF(+Rounding!$C$132=$B29,+Rounding!E$132,0)+IF(+Rounding!$C$133=$B29,+Rounding!E$133,0)</f>
        <v>0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88" t="s">
        <v>1861</v>
      </c>
      <c r="B30" s="1889">
        <v>739</v>
      </c>
      <c r="C30" s="658"/>
      <c r="D30" s="1892">
        <f>+'Income-2021-leva'!D30/1000</f>
        <v>0</v>
      </c>
      <c r="E30" s="1893">
        <f>+'Income-2021-leva'!E30/1000</f>
        <v>0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39" t="str">
        <f>+'Income-2021-leva'!P30:Q30</f>
        <v>O K</v>
      </c>
      <c r="Q30" s="2539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95">
        <f>+IF(P30="O K",0,"N o ")</f>
        <v>0</v>
      </c>
      <c r="Q31" s="2595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1107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4" t="str">
        <f>+'Income-2021-leva'!P32:Q32</f>
        <v>O K</v>
      </c>
      <c r="Q32" s="2594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1108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34" t="s">
        <v>1029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0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34" t="s">
        <v>1030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34" t="s">
        <v>2090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1144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0</v>
      </c>
      <c r="E37" s="777">
        <f>+'Income-2021-leva'!E37/1000+IF(+Rounding!$C$131=$B37,+Rounding!E$131,0)+IF(+Rounding!$C$132=$B37,+Rounding!E$132,0)+IF(+Rounding!$C$133=$B37,+Rounding!E$133,0)</f>
        <v>0</v>
      </c>
      <c r="F37" s="658"/>
      <c r="G37" s="776">
        <f>+'Income-2021-leva'!G37/1000+IF(+Rounding!$G$131=$B37,+Rounding!H$131,0)+IF(+Rounding!$G$132=$B37,+Rounding!H$132,0)+IF(+Rounding!$G$133=$B37,+Rounding!H$133,0)</f>
        <v>0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1052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79" t="s">
        <v>1028</v>
      </c>
      <c r="B40" s="680">
        <v>700</v>
      </c>
      <c r="C40" s="658"/>
      <c r="D40" s="782">
        <f>+D22+D27+D29+D32+D38</f>
        <v>0</v>
      </c>
      <c r="E40" s="783">
        <f>+E22+E27+E29+E32+E38</f>
        <v>0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1034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1041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1035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6.63089</v>
      </c>
      <c r="E43" s="775">
        <f>+'Income-2021-leva'!E43/1000+IF(+Rounding!$C$131=$B43,+Rounding!E$131,0)+IF(+Rounding!$C$132=$B43,+Rounding!E$132,0)+IF(+Rounding!$C$133=$B43,+Rounding!E$133,0)</f>
        <v>23.159669999999998</v>
      </c>
      <c r="F43" s="658"/>
      <c r="G43" s="774">
        <f>+'Income-2021-leva'!G43/1000+IF(+Rounding!$G$131=$B43,+Rounding!H$131,0)+IF(+Rounding!$G$132=$B43,+Rounding!H$132,0)+IF(+Rounding!$G$133=$B43,+Rounding!H$133,0)</f>
        <v>0</v>
      </c>
      <c r="H43" s="775">
        <f>+'Income-2021-leva'!H43/1000+IF(+Rounding!$G$131=$B43,+Rounding!I$131,0)+IF(+Rounding!$G$132=$B43,+Rounding!I$132,0)+IF(+Rounding!$G$133=$B43,+Rounding!I$133,0)</f>
        <v>1.19354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6.63089</v>
      </c>
      <c r="N43" s="775">
        <f>++E43+H43+K43+IF(+Rounding!$O$131=$B43,+Rounding!Q$131,0)+IF(+Rounding!$O$132=$B43,+Rounding!Q$132,0)+IF(+Rounding!$O$133=$B43,+Rounding!Q$133,0)</f>
        <v>24.353209999999997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34" t="s">
        <v>1036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1.1611899999999999</v>
      </c>
      <c r="E44" s="775">
        <f>+'Income-2021-leva'!E44/1000+IF(+Rounding!$C$131=$B44,+Rounding!E$131,0)+IF(+Rounding!$C$132=$B44,+Rounding!E$132,0)+IF(+Rounding!$C$133=$B44,+Rounding!E$133,0)</f>
        <v>5.4411100000000001</v>
      </c>
      <c r="F44" s="658"/>
      <c r="G44" s="774">
        <f>+'Income-2021-leva'!G44/1000+IF(+Rounding!$G$131=$B44,+Rounding!H$131,0)+IF(+Rounding!$G$132=$B44,+Rounding!H$132,0)+IF(+Rounding!$G$133=$B44,+Rounding!H$133,0)</f>
        <v>0</v>
      </c>
      <c r="H44" s="775">
        <f>+'Income-2021-leva'!H44/1000+IF(+Rounding!$G$131=$B44,+Rounding!I$131,0)+IF(+Rounding!$G$132=$B44,+Rounding!I$132,0)+IF(+Rounding!$G$133=$B44,+Rounding!I$133,0)</f>
        <v>0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1.1611899999999999</v>
      </c>
      <c r="N44" s="775">
        <f>++E44+H44+K44+IF(+Rounding!$O$131=$B44,+Rounding!Q$131,0)+IF(+Rounding!$O$132=$B44,+Rounding!Q$132,0)+IF(+Rounding!$O$133=$B44,+Rounding!Q$133,0)</f>
        <v>5.4411100000000001</v>
      </c>
      <c r="O44" s="152"/>
      <c r="P44" s="152"/>
      <c r="Q44" s="1897" t="s">
        <v>1871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34" t="s">
        <v>1038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29.232419999999998</v>
      </c>
      <c r="E45" s="775">
        <f>+'Income-2021-leva'!E45/1000+IF(+Rounding!$C$131=$B45,+Rounding!E$131,0)+IF(+Rounding!$C$132=$B45,+Rounding!E$132,0)+IF(+Rounding!$C$133=$B45,+Rounding!E$133,0)</f>
        <v>116.82539999999999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0</v>
      </c>
      <c r="K45" s="775">
        <f>+'Income-2021-leva'!K45/1000+IF(+Rounding!$K$131=$B45,+Rounding!M$131,0)+IF(+Rounding!$K$132=$B45,+Rounding!M$132,0)+IF(+Rounding!$K$133=$B45,+Rounding!M$133,0)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29.232419999999998</v>
      </c>
      <c r="N45" s="775">
        <f>++E45+H45+K45+IF(+Rounding!$O$131=$B45,+Rounding!Q$131,0)+IF(+Rounding!$O$132=$B45,+Rounding!Q$132,0)+IF(+Rounding!$O$133=$B45,+Rounding!Q$133,0)</f>
        <v>116.82539999999999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34" t="s">
        <v>1037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26.667470000000002</v>
      </c>
      <c r="E46" s="775">
        <f>+'Income-2021-leva'!E46/1000+IF(+Rounding!$C$131=$B46,+Rounding!E$131,0)+IF(+Rounding!$C$132=$B46,+Rounding!E$132,0)+IF(+Rounding!$C$133=$B46,+Rounding!E$133,0)</f>
        <v>114.81989999999999</v>
      </c>
      <c r="F46" s="658"/>
      <c r="G46" s="774">
        <f>+'Income-2021-leva'!G46/1000+IF(+Rounding!$G$131=$B46,+Rounding!H$131,0)+IF(+Rounding!$G$132=$B46,+Rounding!H$132,0)+IF(+Rounding!$G$133=$B46,+Rounding!H$133,0)</f>
        <v>1.8111600000000001</v>
      </c>
      <c r="H46" s="775">
        <f>+'Income-2021-leva'!H46/1000+IF(+Rounding!$G$131=$B46,+Rounding!I$131,0)+IF(+Rounding!$G$132=$B46,+Rounding!I$132,0)+IF(+Rounding!$G$133=$B46,+Rounding!I$133,0)</f>
        <v>8.0579999999999998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28.478630000000003</v>
      </c>
      <c r="N46" s="775">
        <f>++E46+H46+K46+IF(+Rounding!$O$131=$B46,+Rounding!Q$131,0)+IF(+Rounding!$O$132=$B46,+Rounding!Q$132,0)+IF(+Rounding!$O$133=$B46,+Rounding!Q$133,0)</f>
        <v>122.87789999999998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34" t="s">
        <v>1039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8.6647599999999994</v>
      </c>
      <c r="E47" s="775">
        <f>+'Income-2021-leva'!E47/1000+IF(+Rounding!$C$131=$B47,+Rounding!E$131,0)+IF(+Rounding!$C$132=$B47,+Rounding!E$132,0)+IF(+Rounding!$C$133=$B47,+Rounding!E$133,0)</f>
        <v>24.517869999999998</v>
      </c>
      <c r="F47" s="658"/>
      <c r="G47" s="774">
        <f>+'Income-2021-leva'!G47/1000+IF(+Rounding!$G$131=$B47,+Rounding!H$131,0)+IF(+Rounding!$G$132=$B47,+Rounding!H$132,0)+IF(+Rounding!$G$133=$B47,+Rounding!H$133,0)</f>
        <v>0.35786000000000001</v>
      </c>
      <c r="H47" s="775">
        <f>+'Income-2021-leva'!H47/1000+IF(+Rounding!$G$131=$B47,+Rounding!I$131,0)+IF(+Rounding!$G$132=$B47,+Rounding!I$132,0)+IF(+Rounding!$G$133=$B47,+Rounding!I$133,0)</f>
        <v>1.6936900000000001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9.0226199999999999</v>
      </c>
      <c r="N47" s="775">
        <f>++E47+H47+K47+IF(+Rounding!$O$131=$B47,+Rounding!Q$131,0)+IF(+Rounding!$O$132=$B47,+Rounding!Q$132,0)+IF(+Rounding!$O$133=$B47,+Rounding!Q$133,0)</f>
        <v>26.211559999999999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1040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0</v>
      </c>
      <c r="E48" s="775">
        <f>+'Income-2021-leva'!E48/1000+IF(+Rounding!$C$131=$B48,+Rounding!E$131,0)+IF(+Rounding!$C$132=$B48,+Rounding!E$132,0)+IF(+Rounding!$C$133=$B48,+Rounding!E$133,0)</f>
        <v>1.0585599999999999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0</v>
      </c>
      <c r="N48" s="775">
        <f>+E48+H48+K48+IF(+Rounding!$O$131=$B48,+Rounding!Q$131,0)+IF(+Rounding!$O$132=$B48,+Rounding!Q$132,0)+IF(+Rounding!$O$133=$B48,+Rounding!Q$133,0)+Q48</f>
        <v>1.0585599999999999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4" t="s">
        <v>1042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0</v>
      </c>
      <c r="E49" s="775">
        <f>+'Income-2021-leva'!E49/1000+IF(+Rounding!$C$131=$B49,+Rounding!E$131,0)+IF(+Rounding!$C$132=$B49,+Rounding!E$132,0)+IF(+Rounding!$C$133=$B49,+Rounding!E$133,0)</f>
        <v>0</v>
      </c>
      <c r="F49" s="658"/>
      <c r="G49" s="774">
        <f>+'Income-2021-leva'!G49/1000+IF(+Rounding!$G$131=$B49,+Rounding!H$131,0)+IF(+Rounding!$G$132=$B49,+Rounding!H$132,0)+IF(+Rounding!$G$133=$B49,+Rounding!H$133,0)</f>
        <v>0</v>
      </c>
      <c r="H49" s="775">
        <f>+'Income-2021-leva'!H49/1000+IF(+Rounding!$G$131=$B49,+Rounding!I$131,0)+IF(+Rounding!$G$132=$B49,+Rounding!I$132,0)+IF(+Rounding!$G$133=$B49,+Rounding!I$133,0)</f>
        <v>0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</v>
      </c>
      <c r="N49" s="775">
        <f>++E49+H49+K49+IF(+Rounding!$O$131=$B49,+Rounding!Q$131,0)+IF(+Rounding!$O$132=$B49,+Rounding!Q$132,0)+IF(+Rounding!$O$133=$B49,+Rounding!Q$133,0)</f>
        <v>0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34" t="s">
        <v>1092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0.75702000000000003</v>
      </c>
      <c r="E50" s="775">
        <f>+'Income-2021-leva'!E50/1000+IF(+Rounding!$C$131=$B50,+Rounding!E$131,0)+IF(+Rounding!$C$132=$B50,+Rounding!E$132,0)+IF(+Rounding!$C$133=$B50,+Rounding!E$133,0)</f>
        <v>1.5699400000000001</v>
      </c>
      <c r="F50" s="658"/>
      <c r="G50" s="774">
        <f>+'Income-2021-leva'!G50/1000+IF(+Rounding!$G$131=$B50,+Rounding!H$131,0)+IF(+Rounding!$G$132=$B50,+Rounding!H$132,0)+IF(+Rounding!$G$133=$B50,+Rounding!H$133,0)</f>
        <v>0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0.75702000000000003</v>
      </c>
      <c r="N50" s="775">
        <f>++E50+H50+K50+IF(+Rounding!$O$131=$B50,+Rounding!Q$131,0)+IF(+Rounding!$O$132=$B50,+Rounding!Q$132,0)+IF(+Rounding!$O$133=$B50,+Rounding!Q$133,0)</f>
        <v>1.5699400000000001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334" t="s">
        <v>1865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0</v>
      </c>
      <c r="E51" s="775">
        <f>+'Income-2021-leva'!E51/1000+IF(+Rounding!$C$131=$B51,+Rounding!E$131,0)+IF(+Rounding!$C$132=$B51,+Rounding!E$132,0)+IF(+Rounding!$C$133=$B51,+Rounding!E$133,0)</f>
        <v>0</v>
      </c>
      <c r="F51" s="658"/>
      <c r="G51" s="774">
        <f>+'Income-2021-leva'!G51/1000+IF(+Rounding!$G$131=$B51,+Rounding!H$131,0)+IF(+Rounding!$G$132=$B51,+Rounding!H$132,0)+IF(+Rounding!$G$133=$B51,+Rounding!H$133,0)</f>
        <v>0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36" t="s">
        <v>1109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0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91" t="s">
        <v>1023</v>
      </c>
      <c r="B53" s="692">
        <v>610</v>
      </c>
      <c r="C53" s="658"/>
      <c r="D53" s="786">
        <f>+SUM(D43:D52)</f>
        <v>73.113749999999996</v>
      </c>
      <c r="E53" s="787">
        <f>+SUM(E43:E52)</f>
        <v>287.39245</v>
      </c>
      <c r="F53" s="658"/>
      <c r="G53" s="786">
        <f>+SUM(G43:G52)</f>
        <v>2.1690200000000002</v>
      </c>
      <c r="H53" s="787">
        <f>+SUM(H43:H52)</f>
        <v>10.94523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75.282769999999999</v>
      </c>
      <c r="N53" s="787">
        <f>+SUM(N43:N52)</f>
        <v>298.33767999999998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39" t="str">
        <f>+'Income-2021-leva'!P54:Q54</f>
        <v>O K</v>
      </c>
      <c r="Q54" s="2539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34" t="s">
        <v>1058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0</v>
      </c>
      <c r="E55" s="775">
        <f>+'Income-2021-leva'!E55/1000+IF(+Rounding!$C$131=$B55,+Rounding!E$131,0)+IF(+Rounding!$C$132=$B55,+Rounding!E$132,0)+IF(+Rounding!$C$133=$B55,+Rounding!E$133,0)</f>
        <v>0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4" t="str">
        <f>+'Income-2021-leva'!P55:Q55</f>
        <v>O K</v>
      </c>
      <c r="Q55" s="2594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34" t="s">
        <v>1059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0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36" t="s">
        <v>1136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91" t="s">
        <v>1022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1060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1043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6" t="s">
        <v>1044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91" t="s">
        <v>1024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1061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1104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0</v>
      </c>
      <c r="E64" s="775">
        <f>+'Income-2021-leva'!E64/1000+IF(+Rounding!$C$131=$B64,+Rounding!E$131,0)+IF(+Rounding!$C$132=$B64,+Rounding!E$132,0)+IF(+Rounding!$C$133=$B64,+Rounding!E$133,0)</f>
        <v>0</v>
      </c>
      <c r="F64" s="658"/>
      <c r="G64" s="774">
        <f>+'Income-2021-leva'!G64/1000+IF(+Rounding!$G$131=$B64,+Rounding!H$131,0)+IF(+Rounding!$G$132=$B64,+Rounding!H$132,0)+IF(+Rounding!$G$133=$B64,+Rounding!H$133,0)</f>
        <v>0</v>
      </c>
      <c r="H64" s="775">
        <f>+'Income-2021-leva'!H64/1000+IF(+Rounding!$G$131=$B64,+Rounding!I$131,0)+IF(+Rounding!$G$132=$B64,+Rounding!I$132,0)+IF(+Rounding!$G$133=$B64,+Rounding!I$133,0)</f>
        <v>0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4" t="s">
        <v>1105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91" t="s">
        <v>1025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1051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34" t="s">
        <v>1049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0</v>
      </c>
      <c r="E68" s="775">
        <f>+'Income-2021-leva'!E68/1000+IF(+Rounding!$C$131=$B68,+Rounding!E$131,0)+IF(+Rounding!$C$132=$B68,+Rounding!E$132,0)+IF(+Rounding!$C$133=$B68,+Rounding!E$133,0)</f>
        <v>0</v>
      </c>
      <c r="F68" s="658"/>
      <c r="G68" s="774">
        <f>+'Income-2021-leva'!G68/1000+IF(+Rounding!$G$131=$B68,+Rounding!H$131,0)+IF(+Rounding!$G$132=$B68,+Rounding!H$132,0)+IF(+Rounding!$G$133=$B68,+Rounding!H$133,0)</f>
        <v>0</v>
      </c>
      <c r="H68" s="775">
        <f>+'Income-2021-leva'!H68/1000+IF(+Rounding!$G$131=$B68,+Rounding!I$131,0)+IF(+Rounding!$G$132=$B68,+Rounding!I$132,0)+IF(+Rounding!$G$133=$B68,+Rounding!I$133,0)</f>
        <v>0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1871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34" t="s">
        <v>1050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</v>
      </c>
      <c r="E69" s="775">
        <f>+'Income-2021-leva'!E69/1000+IF(+Rounding!$C$131=$B69,+Rounding!E$131,0)+IF(+Rounding!$C$132=$B69,+Rounding!E$132,0)+IF(+Rounding!$C$133=$B69,+Rounding!E$133,0)</f>
        <v>0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91" t="s">
        <v>1052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691" t="s">
        <v>1093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0</v>
      </c>
      <c r="E72" s="787">
        <f>+'Income-2021-leva'!E72/1000+IF(+Rounding!$C$131=$B72,+Rounding!E$131,0)+IF(+Rounding!$C$132=$B72,+Rounding!E$132,0)+IF(+Rounding!$C$133=$B72,+Rounding!E$133,0)</f>
        <v>0</v>
      </c>
      <c r="F72" s="658"/>
      <c r="G72" s="786">
        <f>+'Income-2021-leva'!G72/1000+IF(+Rounding!$G$131=$B72,+Rounding!H$131,0)+IF(+Rounding!$G$132=$B72,+Rounding!H$132,0)+IF(+Rounding!$G$133=$B72,+Rounding!H$133,0)</f>
        <v>0</v>
      </c>
      <c r="H72" s="787">
        <f>+'Income-2021-leva'!H72/1000+IF(+Rounding!$G$131=$B72,+Rounding!I$131,0)+IF(+Rounding!$G$132=$B72,+Rounding!I$132,0)+IF(+Rounding!$G$133=$B72,+Rounding!I$133,0)</f>
        <v>0</v>
      </c>
      <c r="I72" s="658"/>
      <c r="J72" s="786">
        <f>+'Income-2021-leva'!J72/1000+IF(+Rounding!$K$131=$B72,+Rounding!L$131,0)+IF(+Rounding!$K$132=$B72,+Rounding!L$132,0)+IF(+Rounding!$K$133=$B72,+Rounding!L$133,0)</f>
        <v>0</v>
      </c>
      <c r="K72" s="787">
        <f>+'Income-2021-leva'!K72/1000+IF(+Rounding!$K$131=$B72,+Rounding!M$131,0)+IF(+Rounding!$K$132=$B72,+Rounding!M$132,0)+IF(+Rounding!$K$133=$B72,+Rounding!M$133,0)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6">
      <c r="A74" s="691" t="s">
        <v>1864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88" t="s">
        <v>1863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39" t="str">
        <f>+'Income-2021-leva'!P75:Q75</f>
        <v>O K</v>
      </c>
      <c r="Q75" s="2539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95">
        <f>+IF(P75="O K",0,"N o ")</f>
        <v>0</v>
      </c>
      <c r="Q76" s="2595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17" t="s">
        <v>413</v>
      </c>
      <c r="B77" s="720">
        <v>699</v>
      </c>
      <c r="C77" s="658"/>
      <c r="D77" s="788">
        <f>+D53+D58+D62+D66+D70+D72+D74</f>
        <v>73.113749999999996</v>
      </c>
      <c r="E77" s="789">
        <f>+E53+E58+E62+E66+E70+E72+E74</f>
        <v>287.39245</v>
      </c>
      <c r="F77" s="658"/>
      <c r="G77" s="788">
        <f>+G53+G58+G62+G66+G70+G72+G74</f>
        <v>2.1690200000000002</v>
      </c>
      <c r="H77" s="789">
        <f>+H53+H58+H62+H66+H70+H72+H74</f>
        <v>10.94523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75.282769999999999</v>
      </c>
      <c r="N77" s="789">
        <f>+N53+N58+N62+N66+N70+N72+N74</f>
        <v>298.33767999999998</v>
      </c>
      <c r="O77" s="152"/>
      <c r="P77" s="2594" t="str">
        <f>+'Income-2021-leva'!P77:Q77</f>
        <v>O K</v>
      </c>
      <c r="Q77" s="2594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1112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34" t="s">
        <v>1110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79.992000000000004</v>
      </c>
      <c r="E79" s="775">
        <f>+'Income-2021-leva'!E79/1000+IF(+Rounding!$C$131=$B79,+Rounding!E$131,0)+IF(+Rounding!$C$132=$B79,+Rounding!E$132,0)+IF(+Rounding!$C$133=$B79,+Rounding!E$133,0)</f>
        <v>170.49097</v>
      </c>
      <c r="F79" s="658"/>
      <c r="G79" s="774">
        <f>+'Income-2021-leva'!G79/1000+IF(+Rounding!$G$131=$B79,+Rounding!H$131,0)+IF(+Rounding!$G$132=$B79,+Rounding!H$132,0)+IF(+Rounding!$G$133=$B79,+Rounding!H$133,0)</f>
        <v>7.742</v>
      </c>
      <c r="H79" s="775">
        <f>+'Income-2021-leva'!H79/1000+IF(+Rounding!$G$131=$B79,+Rounding!I$131,0)+IF(+Rounding!$G$132=$B79,+Rounding!I$132,0)+IF(+Rounding!$G$133=$B79,+Rounding!I$133,0)</f>
        <v>9.2650000000000006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87.734000000000009</v>
      </c>
      <c r="N79" s="775">
        <f>++E79+H79+K79+IF(+Rounding!$O$131=$B79,+Rounding!Q$131,0)+IF(+Rounding!$O$132=$B79,+Rounding!Q$132,0)+IF(+Rounding!$O$133=$B79,+Rounding!Q$133,0)</f>
        <v>179.75596999999999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34" t="s">
        <v>1111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0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13" t="s">
        <v>1067</v>
      </c>
      <c r="B81" s="714">
        <v>680</v>
      </c>
      <c r="C81" s="658"/>
      <c r="D81" s="790">
        <f>+SUM(D79:D80)</f>
        <v>79.992000000000004</v>
      </c>
      <c r="E81" s="791">
        <f>+SUM(E79:E80)</f>
        <v>170.49097</v>
      </c>
      <c r="F81" s="658"/>
      <c r="G81" s="790">
        <f>+SUM(G79:G80)</f>
        <v>7.742</v>
      </c>
      <c r="H81" s="791">
        <f>+SUM(H79:H80)</f>
        <v>9.2650000000000006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87.734000000000009</v>
      </c>
      <c r="N81" s="791">
        <f>+SUM(N79:N80)</f>
        <v>179.75596999999999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1063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34" t="s">
        <v>1065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34" t="s">
        <v>1066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0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30" t="s">
        <v>1064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1068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1081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34" t="s">
        <v>1087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0</v>
      </c>
      <c r="E88" s="775">
        <f>+'Income-2021-leva'!E88/1000+IF(+Rounding!$C$131=$B88,+Rounding!E$131,0)+IF(+Rounding!$C$132=$B88,+Rounding!E$132,0)+IF(+Rounding!$C$133=$B88,+Rounding!E$133,0)</f>
        <v>0</v>
      </c>
      <c r="F88" s="658"/>
      <c r="G88" s="774">
        <f>+'Income-2021-leva'!G88/1000+IF(+Rounding!$G$131=$B88,+Rounding!H$131,0)+IF(+Rounding!$G$132=$B88,+Rounding!H$132,0)+IF(+Rounding!$G$133=$B88,+Rounding!H$133,0)</f>
        <v>0</v>
      </c>
      <c r="H88" s="775">
        <f>+'Income-2021-leva'!H88/1000+IF(+Rounding!$G$131=$B88,+Rounding!I$131,0)+IF(+Rounding!$G$132=$B88,+Rounding!I$132,0)+IF(+Rounding!$G$133=$B88,+Rounding!I$133,0)</f>
        <v>0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34" t="s">
        <v>1078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34" t="s">
        <v>1023</v>
      </c>
      <c r="B90" s="735">
        <v>770</v>
      </c>
      <c r="C90" s="658"/>
      <c r="D90" s="794">
        <f>+SUM(D88:D89)</f>
        <v>0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0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1079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34" t="s">
        <v>1071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0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34" t="s">
        <v>1070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34" t="s">
        <v>1069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34" t="s">
        <v>1022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1080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34" t="s">
        <v>1073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34" t="s">
        <v>1072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34" t="s">
        <v>1088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</v>
      </c>
      <c r="E99" s="775">
        <f>+'Income-2021-leva'!E99/1000+IF(+Rounding!$C$131=$B99,+Rounding!E$131,0)+IF(+Rounding!$C$132=$B99,+Rounding!E$132,0)+IF(+Rounding!$C$133=$B99,+Rounding!E$133,0)</f>
        <v>0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0</v>
      </c>
      <c r="K99" s="775">
        <f>+'Income-2021-leva'!K99/1000+IF(+Rounding!$K$131=$B99,+Rounding!M$131,0)+IF(+Rounding!$K$132=$B99,+Rounding!M$132,0)+IF(+Rounding!$K$133=$B99,+Rounding!M$133,0)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34" t="s">
        <v>1089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0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36" t="s">
        <v>1074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34" t="s">
        <v>1024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1099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34" t="s">
        <v>1076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34" t="s">
        <v>1075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34" t="s">
        <v>1090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0</v>
      </c>
      <c r="E106" s="775">
        <f>+'Income-2021-leva'!E106/1000+IF(+Rounding!$C$131=$B106,+Rounding!E$131,0)+IF(+Rounding!$C$132=$B106,+Rounding!E$132,0)+IF(+Rounding!$C$133=$B106,+Rounding!E$133,0)</f>
        <v>0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34" t="s">
        <v>1091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1871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36" t="s">
        <v>1077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34" t="s">
        <v>1025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596" t="s">
        <v>1298</v>
      </c>
      <c r="Q109" s="2597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598"/>
      <c r="Q110" s="2599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38" t="s">
        <v>1082</v>
      </c>
      <c r="B111" s="739">
        <v>799</v>
      </c>
      <c r="C111" s="658"/>
      <c r="D111" s="796">
        <f>+D90+D95+D102-D109</f>
        <v>0</v>
      </c>
      <c r="E111" s="797">
        <f>+E90+E95+E102-E109</f>
        <v>0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0</v>
      </c>
      <c r="N111" s="797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658"/>
      <c r="D113" s="798">
        <f>+D40+D81+D85+D111-D77</f>
        <v>6.8782500000000084</v>
      </c>
      <c r="E113" s="799">
        <f>+E40+E81+E85+E111-E77</f>
        <v>-116.90147999999999</v>
      </c>
      <c r="F113" s="658"/>
      <c r="G113" s="798">
        <f>+G40+G81+G85+G111-G77</f>
        <v>5.5729799999999994</v>
      </c>
      <c r="H113" s="799">
        <f>+H40+H81+H85+H111-H77</f>
        <v>-1.6802299999999999</v>
      </c>
      <c r="I113" s="658"/>
      <c r="J113" s="798">
        <f>+J40+J81+J85+J111-J77</f>
        <v>0</v>
      </c>
      <c r="K113" s="799">
        <f>+K40+K81+K85+K111-K77</f>
        <v>0</v>
      </c>
      <c r="L113" s="658"/>
      <c r="M113" s="798">
        <f>+M40+M81+M85+M111-M77</f>
        <v>12.45123000000001</v>
      </c>
      <c r="N113" s="799">
        <f>+N40+N81+N85+N111-N77</f>
        <v>-118.58170999999999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39" t="str">
        <f>+'Income-2021-leva'!P114:Q114</f>
        <v>O K</v>
      </c>
      <c r="Q114" s="2539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2018" t="s">
        <v>1976</v>
      </c>
      <c r="B115" s="821"/>
      <c r="C115" s="658"/>
      <c r="D115" s="2034" t="str">
        <f>+'Income-2021-leva'!D115</f>
        <v>31.03.2021 г.</v>
      </c>
      <c r="E115" s="2018" t="s">
        <v>1974</v>
      </c>
      <c r="F115" s="658"/>
      <c r="G115" s="823"/>
      <c r="H115" s="822"/>
      <c r="I115" s="822"/>
      <c r="J115" s="822"/>
      <c r="K115" s="2018" t="s">
        <v>1972</v>
      </c>
      <c r="L115" s="658"/>
      <c r="M115" s="826"/>
      <c r="N115" s="827"/>
      <c r="O115" s="152"/>
      <c r="P115" s="2594" t="str">
        <f>+'Income-2021-leva'!P115:Q115</f>
        <v>O K</v>
      </c>
      <c r="Q115" s="2594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87">
        <f>+'BALANCE-SHEET-2021-leva'!H97:J97</f>
        <v>0</v>
      </c>
      <c r="I116" s="2587"/>
      <c r="J116" s="2587"/>
      <c r="K116" s="823"/>
      <c r="L116" s="658"/>
      <c r="M116" s="2613">
        <f>+'BALANCE-SHEET-2021-leva'!M97</f>
        <v>0</v>
      </c>
      <c r="N116" s="261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7.399999999999999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1871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2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1300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6">
      <c r="A121" s="937" t="s">
        <v>1141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2" thickBot="1">
      <c r="A122" s="939" t="s">
        <v>1140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2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1868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6">
      <c r="A124" s="937" t="s">
        <v>1129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1869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2" thickBot="1">
      <c r="A125" s="939" t="s">
        <v>1139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1870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6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1303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6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K3:N3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topLeftCell="A60" zoomScaleNormal="100" workbookViewId="0"/>
  </sheetViews>
  <sheetFormatPr defaultColWidth="9.109375" defaultRowHeight="13.2"/>
  <cols>
    <col min="1" max="1" width="70.44140625" style="1398" customWidth="1"/>
    <col min="2" max="2" width="1" style="1398" customWidth="1"/>
    <col min="3" max="3" width="7.33203125" style="1398" customWidth="1"/>
    <col min="4" max="5" width="17" style="1398" customWidth="1"/>
    <col min="6" max="6" width="1" style="1398" customWidth="1"/>
    <col min="7" max="7" width="7.33203125" style="1398" customWidth="1"/>
    <col min="8" max="9" width="17" style="1398" customWidth="1"/>
    <col min="10" max="10" width="1" style="1398" customWidth="1"/>
    <col min="11" max="11" width="7.33203125" style="1398" customWidth="1"/>
    <col min="12" max="13" width="17" style="1398" customWidth="1"/>
    <col min="14" max="14" width="1" style="1398" customWidth="1"/>
    <col min="15" max="15" width="7.33203125" style="1398" customWidth="1"/>
    <col min="16" max="17" width="17" style="1398" customWidth="1"/>
    <col min="18" max="18" width="3.44140625" style="1398" customWidth="1"/>
    <col min="19" max="23" width="26.5546875" style="1398" customWidth="1"/>
    <col min="24" max="16384" width="9.109375" style="1398"/>
  </cols>
  <sheetData>
    <row r="1" spans="1:23" ht="15.6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2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2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263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6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6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2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4" hidden="1" thickTop="1" thickBot="1">
      <c r="A8" s="303" t="s">
        <v>263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8" hidden="1" thickTop="1">
      <c r="A9" s="303"/>
      <c r="B9" s="303"/>
      <c r="C9" s="1992" t="s">
        <v>1969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6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6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6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6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6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6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6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6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6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6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6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6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6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6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6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6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6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6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6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6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6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6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2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4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8" hidden="1" thickTop="1">
      <c r="A34" s="1995"/>
      <c r="B34" s="1995"/>
      <c r="C34" s="1994" t="s">
        <v>1968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6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6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6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6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6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6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6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6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6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6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6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6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6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6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6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6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2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8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6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2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4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6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2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2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>
        <f>+IF(AND(P$58=0,Q$58=0),0,"ОБЩО")</f>
        <v>0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6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2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8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8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6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8" hidden="1" thickTop="1">
      <c r="A67" s="1995"/>
      <c r="B67" s="303"/>
      <c r="C67" s="2043" t="s">
        <v>1979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6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6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6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6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6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6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6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6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6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6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6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6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6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6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6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6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6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6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6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6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6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6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6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6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6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6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6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6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6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6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6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6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6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6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6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6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6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6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6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6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6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6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6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6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6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6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6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6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6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6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6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6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6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6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6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6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6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2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2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2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263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6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6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6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2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8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2"/>
      <c r="B138" s="2622"/>
      <c r="C138" s="2622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783" activePane="bottomRight" state="frozen"/>
      <selection pane="topRight" activeCell="M1" sqref="M1"/>
      <selection pane="bottomLeft" activeCell="A14" sqref="A14"/>
      <selection pane="bottomRight" activeCell="R879" sqref="R879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мар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03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111"/>
      <c r="O6" s="2415" t="s">
        <v>184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34">
        <f>+'TRIAL-BALANCE'!J8:L8</f>
        <v>0</v>
      </c>
      <c r="K8" s="2435"/>
      <c r="L8" s="2436"/>
      <c r="M8" s="48"/>
      <c r="N8" s="1579" t="s">
        <v>376</v>
      </c>
      <c r="O8" s="1120" t="s">
        <v>496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488</v>
      </c>
      <c r="G10" s="199" t="s">
        <v>378</v>
      </c>
      <c r="H10" s="147"/>
      <c r="I10" s="5"/>
      <c r="J10" s="5"/>
      <c r="K10" s="2457" t="str">
        <f>+'TRIAL-BALANCE'!K10:L10</f>
        <v>31.03.2021 г.</v>
      </c>
      <c r="L10" s="2458"/>
      <c r="M10" s="49"/>
      <c r="N10" s="156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28" t="str">
        <f>+F10</f>
        <v>NF-CSF</v>
      </c>
      <c r="F12" s="2628"/>
      <c r="G12" s="1130" t="s">
        <v>1001</v>
      </c>
      <c r="H12" s="2629" t="str">
        <f>+'TRIAL-BALANCE'!H12:K12</f>
        <v>31 март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32" t="s">
        <v>201</v>
      </c>
      <c r="O13" s="1133">
        <f t="shared" ref="O13:T13" si="0">+O890</f>
        <v>14574.68</v>
      </c>
      <c r="P13" s="1134">
        <f t="shared" si="0"/>
        <v>14574.68</v>
      </c>
      <c r="Q13" s="1135">
        <f t="shared" si="0"/>
        <v>21251.75</v>
      </c>
      <c r="R13" s="1134">
        <f t="shared" si="0"/>
        <v>21251.75</v>
      </c>
      <c r="S13" s="1135">
        <f t="shared" si="0"/>
        <v>30134.02</v>
      </c>
      <c r="T13" s="1136">
        <f t="shared" si="0"/>
        <v>30134.02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2093.6799999999998</v>
      </c>
      <c r="P15" s="324"/>
      <c r="Q15" s="325"/>
      <c r="R15" s="324"/>
      <c r="S15" s="326">
        <f>+IF(ABS(+O15+Q15)&gt;=ABS(P15+R15),+O15-P15+Q15-R15,0)</f>
        <v>2093.6799999999998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1442.14</v>
      </c>
      <c r="R128" s="324">
        <v>1811.16</v>
      </c>
      <c r="S128" s="579">
        <v>0</v>
      </c>
      <c r="T128" s="580">
        <f>+IF(ABS(+O128+Q128)&lt;=ABS(P128+R128),-O128+P128-Q128+R128,0)</f>
        <v>369.02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108.35</v>
      </c>
      <c r="R180" s="576">
        <v>141.63</v>
      </c>
      <c r="S180" s="583">
        <f>+IF(ABS(+O180+Q180)&gt;=ABS(P180+R180),+O180-P180+Q180-R180,0)</f>
        <v>0</v>
      </c>
      <c r="T180" s="580">
        <f t="shared" si="22"/>
        <v>33.28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12481</v>
      </c>
      <c r="Q186" s="589"/>
      <c r="R186" s="324">
        <v>7742</v>
      </c>
      <c r="S186" s="579">
        <v>0</v>
      </c>
      <c r="T186" s="580">
        <f>+IF(ABS(+O186+Q186)&lt;=ABS(P186+R186),-O186+P186-Q186+R186,0)</f>
        <v>20223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266.22000000000003</v>
      </c>
      <c r="R191" s="576">
        <v>358.6</v>
      </c>
      <c r="S191" s="583">
        <f>+IF(ABS(+O191+Q191)&gt;=ABS(P191+R191),+O191-P191+Q191-R191,0)</f>
        <v>0</v>
      </c>
      <c r="T191" s="580">
        <f t="shared" si="23"/>
        <v>92.38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111.03</v>
      </c>
      <c r="R192" s="576">
        <v>158.29</v>
      </c>
      <c r="S192" s="583">
        <f>+IF(ABS(+O192+Q192)&gt;=ABS(P192+R192),+O192-P192+Q192-R192,0)</f>
        <v>0</v>
      </c>
      <c r="T192" s="580">
        <f t="shared" si="23"/>
        <v>47.259999999999991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67.23</v>
      </c>
      <c r="R193" s="576">
        <v>90.55</v>
      </c>
      <c r="S193" s="583">
        <f>+IF(ABS(+O193+Q193)&gt;=ABS(P193+R193),+O193-P193+Q193-R193,0)</f>
        <v>0</v>
      </c>
      <c r="T193" s="580">
        <f t="shared" si="23"/>
        <v>23.319999999999993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2093.6799999999998</v>
      </c>
      <c r="Q202" s="589">
        <v>2831.35</v>
      </c>
      <c r="R202" s="576">
        <v>737.67</v>
      </c>
      <c r="S202" s="583">
        <f t="shared" si="25"/>
        <v>1.1368683772161603E-13</v>
      </c>
      <c r="T202" s="580">
        <f t="shared" si="24"/>
        <v>-1.1368683772161603E-13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v>4910.6499999999996</v>
      </c>
      <c r="R217" s="576">
        <v>866.09</v>
      </c>
      <c r="S217" s="583">
        <f t="shared" si="25"/>
        <v>4044.5599999999995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12481</v>
      </c>
      <c r="P274" s="576"/>
      <c r="Q274" s="589">
        <v>7742</v>
      </c>
      <c r="R274" s="576"/>
      <c r="S274" s="583">
        <f t="shared" si="31"/>
        <v>20223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1811.16</v>
      </c>
      <c r="R411" s="121"/>
      <c r="S411" s="27">
        <f t="shared" si="47"/>
        <v>1811.16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206.82</v>
      </c>
      <c r="R418" s="576"/>
      <c r="S418" s="583">
        <f t="shared" si="51"/>
        <v>206.82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100.33</v>
      </c>
      <c r="R419" s="576"/>
      <c r="S419" s="583">
        <f t="shared" si="51"/>
        <v>100.33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50.71</v>
      </c>
      <c r="R421" s="576"/>
      <c r="S421" s="583">
        <f t="shared" si="51"/>
        <v>50.71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7742</v>
      </c>
      <c r="S747" s="583">
        <f t="shared" si="68"/>
        <v>0</v>
      </c>
      <c r="T747" s="580">
        <f t="shared" si="69"/>
        <v>7742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1" t="str">
        <f>+E12</f>
        <v>NF-CSF</v>
      </c>
      <c r="J829" s="2631"/>
      <c r="K829" s="2631"/>
      <c r="L829" s="96"/>
      <c r="M829" s="51"/>
      <c r="N829" s="128" t="s">
        <v>664</v>
      </c>
      <c r="O829" s="846">
        <f t="shared" ref="O829:T829" si="73">+ROUND(+SUM(O14:O828),2)</f>
        <v>14574.68</v>
      </c>
      <c r="P829" s="847">
        <f t="shared" si="73"/>
        <v>14574.68</v>
      </c>
      <c r="Q829" s="869">
        <f t="shared" si="73"/>
        <v>19647.990000000002</v>
      </c>
      <c r="R829" s="870">
        <f t="shared" si="73"/>
        <v>19647.990000000002</v>
      </c>
      <c r="S829" s="871">
        <f t="shared" si="73"/>
        <v>28530.26</v>
      </c>
      <c r="T829" s="872">
        <f t="shared" si="73"/>
        <v>28530.26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0" t="str">
        <f>+I829</f>
        <v>NF-CSF</v>
      </c>
      <c r="J831" s="2630"/>
      <c r="K831" s="2630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1603.76</v>
      </c>
      <c r="S878" s="583">
        <f t="shared" si="81"/>
        <v>0</v>
      </c>
      <c r="T878" s="580">
        <f t="shared" si="79"/>
        <v>1603.76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1603.76</v>
      </c>
      <c r="R887" s="597"/>
      <c r="S887" s="56">
        <f>+IF(ABS(+O887+Q887)&gt;=ABS(P887+R887),+O887-P887+Q887-R887,0)</f>
        <v>1603.76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27" t="str">
        <f>+I831</f>
        <v>NF-CSF</v>
      </c>
      <c r="J888" s="2627"/>
      <c r="K888" s="2627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1603.76</v>
      </c>
      <c r="R888" s="849">
        <f t="shared" si="82"/>
        <v>1603.76</v>
      </c>
      <c r="S888" s="850">
        <f t="shared" si="82"/>
        <v>1603.76</v>
      </c>
      <c r="T888" s="851">
        <f t="shared" si="82"/>
        <v>1603.76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23" t="str">
        <f>+I888</f>
        <v>NF-CSF</v>
      </c>
      <c r="J890" s="2623"/>
      <c r="K890" s="2623"/>
      <c r="L890" s="287"/>
      <c r="M890" s="51"/>
      <c r="N890" s="288" t="s">
        <v>663</v>
      </c>
      <c r="O890" s="852">
        <f t="shared" ref="O890:T890" si="83">+ROUND(+O829+O888,2)</f>
        <v>14574.68</v>
      </c>
      <c r="P890" s="853">
        <f t="shared" si="83"/>
        <v>14574.68</v>
      </c>
      <c r="Q890" s="854">
        <f t="shared" si="83"/>
        <v>21251.75</v>
      </c>
      <c r="R890" s="853">
        <f t="shared" si="83"/>
        <v>21251.75</v>
      </c>
      <c r="S890" s="854">
        <f t="shared" si="83"/>
        <v>30134.02</v>
      </c>
      <c r="T890" s="855">
        <f t="shared" si="83"/>
        <v>30134.02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95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мар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03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111"/>
      <c r="O6" s="2415" t="s">
        <v>184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34">
        <f>+'TRIAL-BALANCE'!J8:L8</f>
        <v>0</v>
      </c>
      <c r="K8" s="2435"/>
      <c r="L8" s="2436"/>
      <c r="M8" s="48"/>
      <c r="N8" s="1579" t="s">
        <v>376</v>
      </c>
      <c r="O8" s="1120" t="s">
        <v>1283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489</v>
      </c>
      <c r="G10" s="199" t="s">
        <v>378</v>
      </c>
      <c r="H10" s="147"/>
      <c r="I10" s="5"/>
      <c r="J10" s="5"/>
      <c r="K10" s="2457" t="str">
        <f>+'TRIAL-BALANCE'!K10:L10</f>
        <v>31.03.2021 г.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7" t="str">
        <f>+F10</f>
        <v>R A</v>
      </c>
      <c r="F12" s="2637"/>
      <c r="G12" s="1130" t="s">
        <v>1001</v>
      </c>
      <c r="H12" s="2629" t="str">
        <f>+'TRIAL-BALANCE'!H12:K12</f>
        <v>31 март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46" t="s">
        <v>201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5" t="str">
        <f>+E12</f>
        <v>R A</v>
      </c>
      <c r="J829" s="2635"/>
      <c r="K829" s="2635"/>
      <c r="L829" s="96"/>
      <c r="M829" s="51"/>
      <c r="N829" s="128" t="s">
        <v>664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6" t="str">
        <f>+I829</f>
        <v>R A</v>
      </c>
      <c r="J831" s="2636"/>
      <c r="K831" s="263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R A</v>
      </c>
      <c r="J888" s="2638"/>
      <c r="K888" s="2638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4" t="str">
        <f>+I888</f>
        <v>R A</v>
      </c>
      <c r="J890" s="2634"/>
      <c r="K890" s="2634"/>
      <c r="L890" s="287"/>
      <c r="M890" s="51"/>
      <c r="N890" s="288" t="s">
        <v>663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мар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03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111"/>
      <c r="O6" s="2415" t="s">
        <v>184</v>
      </c>
      <c r="P6" s="2416"/>
      <c r="Q6" s="2416"/>
      <c r="R6" s="2416"/>
      <c r="S6" s="2416"/>
      <c r="T6" s="2417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34">
        <f>+'TRIAL-BALANCE'!J8:L8</f>
        <v>0</v>
      </c>
      <c r="K8" s="2435"/>
      <c r="L8" s="2436"/>
      <c r="M8" s="48"/>
      <c r="N8" s="1579" t="s">
        <v>376</v>
      </c>
      <c r="O8" s="1161" t="s">
        <v>934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490</v>
      </c>
      <c r="G10" s="199" t="s">
        <v>378</v>
      </c>
      <c r="H10" s="147"/>
      <c r="I10" s="5"/>
      <c r="J10" s="5"/>
      <c r="K10" s="2457" t="str">
        <f>+'TRIAL-BALANCE'!K10:L10</f>
        <v>31.03.2021 г.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3" t="str">
        <f>+F10</f>
        <v>D E S</v>
      </c>
      <c r="F12" s="2643"/>
      <c r="G12" s="1130" t="s">
        <v>1001</v>
      </c>
      <c r="H12" s="2629" t="str">
        <f>+'TRIAL-BALANCE'!H12:K12</f>
        <v>31 март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51" t="s">
        <v>201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0" t="str">
        <f>+E12</f>
        <v>D E S</v>
      </c>
      <c r="J829" s="2640"/>
      <c r="K829" s="2640"/>
      <c r="L829" s="96"/>
      <c r="M829" s="51"/>
      <c r="N829" s="128" t="s">
        <v>664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1" t="str">
        <f>+I829</f>
        <v>D E S</v>
      </c>
      <c r="J831" s="2641"/>
      <c r="K831" s="2641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2" t="str">
        <f>+I831</f>
        <v>D E S</v>
      </c>
      <c r="J888" s="2642"/>
      <c r="K888" s="2642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9" t="str">
        <f>+I888</f>
        <v>D E S</v>
      </c>
      <c r="J890" s="2639"/>
      <c r="K890" s="2639"/>
      <c r="L890" s="287"/>
      <c r="M890" s="51"/>
      <c r="N890" s="288" t="s">
        <v>663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23" width="9.109375" style="2118"/>
    <col min="24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мар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03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111"/>
      <c r="O6" s="2415" t="s">
        <v>184</v>
      </c>
      <c r="P6" s="2416"/>
      <c r="Q6" s="2416"/>
      <c r="R6" s="2416"/>
      <c r="S6" s="2416"/>
      <c r="T6" s="2417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2116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34">
        <f>+'TRIAL-BALANCE'!J8:L8</f>
        <v>0</v>
      </c>
      <c r="K8" s="2435"/>
      <c r="L8" s="2436"/>
      <c r="M8" s="48"/>
      <c r="N8" s="1579" t="s">
        <v>376</v>
      </c>
      <c r="O8" s="1161" t="s">
        <v>935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491</v>
      </c>
      <c r="G10" s="199" t="s">
        <v>378</v>
      </c>
      <c r="H10" s="147"/>
      <c r="I10" s="5"/>
      <c r="J10" s="5"/>
      <c r="K10" s="2457" t="str">
        <f>+'TRIAL-BALANCE'!K10:L10</f>
        <v>31.03.2021 г.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7" t="str">
        <f>+F10</f>
        <v>D M P</v>
      </c>
      <c r="F12" s="2647"/>
      <c r="G12" s="1130" t="s">
        <v>1001</v>
      </c>
      <c r="H12" s="2629" t="str">
        <f>+'TRIAL-BALANCE'!H12:K12</f>
        <v>31 март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66" t="s">
        <v>201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5" t="str">
        <f>+E12</f>
        <v>D M P</v>
      </c>
      <c r="J829" s="2645"/>
      <c r="K829" s="2645"/>
      <c r="L829" s="96"/>
      <c r="M829" s="51"/>
      <c r="N829" s="128" t="s">
        <v>664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6" t="str">
        <f>+I829</f>
        <v>D M P</v>
      </c>
      <c r="J831" s="2646"/>
      <c r="K831" s="264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8" t="str">
        <f>+I831</f>
        <v>D M P</v>
      </c>
      <c r="J888" s="2648"/>
      <c r="K888" s="2648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44" t="str">
        <f>+I888</f>
        <v>D M P</v>
      </c>
      <c r="J890" s="2644"/>
      <c r="K890" s="2644"/>
      <c r="L890" s="287"/>
      <c r="M890" s="51"/>
      <c r="N890" s="288" t="s">
        <v>663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9.109375" defaultRowHeight="15.6"/>
  <cols>
    <col min="1" max="1" width="4.44140625" style="1818" customWidth="1"/>
    <col min="2" max="2" width="67.33203125" style="1818" customWidth="1"/>
    <col min="3" max="3" width="18.44140625" style="1818" customWidth="1"/>
    <col min="4" max="4" width="4.109375" style="1818" customWidth="1"/>
    <col min="5" max="5" width="8" style="1875" customWidth="1"/>
    <col min="6" max="6" width="1.6640625" style="1818" customWidth="1"/>
    <col min="7" max="7" width="8" style="1875" hidden="1" customWidth="1"/>
    <col min="8" max="8" width="1.6640625" style="1818" hidden="1" customWidth="1"/>
    <col min="9" max="12" width="9.109375" style="1818"/>
    <col min="13" max="15" width="18" style="1818" customWidth="1"/>
    <col min="16" max="16384" width="9.109375" style="1818"/>
  </cols>
  <sheetData>
    <row r="1" spans="1:33" s="1817" customFormat="1" ht="19.2" thickTop="1" thickBot="1">
      <c r="A1" s="1812" t="s">
        <v>1508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8.600000000000001" thickBot="1">
      <c r="A2" s="1819" t="s">
        <v>1509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18.600000000000001" thickBot="1">
      <c r="A4" s="1824" t="s">
        <v>1510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1511</v>
      </c>
      <c r="C5" s="1828" t="s">
        <v>1512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1007</v>
      </c>
      <c r="C6" s="1829" t="s">
        <v>1008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1513</v>
      </c>
      <c r="C8" s="1836" t="s">
        <v>1514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">
      <c r="A9" s="1834"/>
      <c r="B9" s="1837" t="s">
        <v>1515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">
      <c r="A10" s="1834"/>
      <c r="B10" s="1840" t="s">
        <v>1516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8">
      <c r="A11" s="1834"/>
      <c r="B11" s="1843" t="s">
        <v>1517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">
      <c r="A12" s="1834"/>
      <c r="B12" s="1840" t="s">
        <v>1518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">
      <c r="A13" s="1834"/>
      <c r="B13" s="1840" t="s">
        <v>1519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">
      <c r="A14" s="1834"/>
      <c r="B14" s="1844" t="s">
        <v>1520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">
      <c r="A15" s="1834"/>
      <c r="B15" s="1844" t="s">
        <v>1521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">
      <c r="A16" s="1834"/>
      <c r="B16" s="1845" t="s">
        <v>1522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">
      <c r="A17" s="1834"/>
      <c r="B17" s="1845" t="s">
        <v>1523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">
      <c r="A18" s="1834"/>
      <c r="B18" s="1845" t="s">
        <v>1524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">
      <c r="A19" s="1834"/>
      <c r="B19" s="1847" t="s">
        <v>1525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">
      <c r="A20" s="1834"/>
      <c r="B20" s="1847" t="s">
        <v>1526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">
      <c r="A21" s="1834"/>
      <c r="B21" s="1847" t="s">
        <v>1527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8.600000000000001" thickBot="1">
      <c r="A22" s="1834"/>
      <c r="B22" s="1848" t="s">
        <v>1528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">
      <c r="A24" s="1834"/>
      <c r="B24" s="1835" t="s">
        <v>1529</v>
      </c>
      <c r="C24" s="1836" t="s">
        <v>1530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">
      <c r="A25" s="1834"/>
      <c r="B25" s="1837" t="s">
        <v>1531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8">
      <c r="A26" s="1834"/>
      <c r="B26" s="1853" t="s">
        <v>1532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">
      <c r="A27" s="1834"/>
      <c r="B27" s="1847" t="s">
        <v>1533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">
      <c r="A28" s="1834"/>
      <c r="B28" s="1847" t="s">
        <v>1534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">
      <c r="A29" s="1834"/>
      <c r="B29" s="1847" t="s">
        <v>1535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">
      <c r="A30" s="1834"/>
      <c r="B30" s="1847" t="s">
        <v>1536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">
      <c r="A31" s="1834"/>
      <c r="B31" s="1847" t="s">
        <v>1537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">
      <c r="A32" s="1834"/>
      <c r="B32" s="1847" t="s">
        <v>1538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">
      <c r="A33" s="1834"/>
      <c r="B33" s="1847" t="s">
        <v>1539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">
      <c r="A34" s="1834"/>
      <c r="B34" s="1847" t="s">
        <v>1540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">
      <c r="A35" s="1834"/>
      <c r="B35" s="1847" t="s">
        <v>1541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">
      <c r="A36" s="1834"/>
      <c r="B36" s="1847" t="s">
        <v>1542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8.600000000000001" thickBot="1">
      <c r="A37" s="1834"/>
      <c r="B37" s="1848" t="s">
        <v>1543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">
      <c r="A39" s="1834"/>
      <c r="B39" s="1854" t="s">
        <v>1544</v>
      </c>
      <c r="C39" s="1836" t="s">
        <v>1545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">
      <c r="A40" s="1834"/>
      <c r="B40" s="1855" t="s">
        <v>1546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">
      <c r="A41" s="1834"/>
      <c r="B41" s="1847" t="s">
        <v>1547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">
      <c r="A42" s="1834"/>
      <c r="B42" s="1847" t="s">
        <v>1548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">
      <c r="A43" s="1834"/>
      <c r="B43" s="1847" t="s">
        <v>1549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8">
      <c r="A44" s="1834"/>
      <c r="B44" s="1853" t="s">
        <v>1550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">
      <c r="A45" s="1834"/>
      <c r="B45" s="1847" t="s">
        <v>1551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">
      <c r="A47" s="1834"/>
      <c r="B47" s="1847" t="s">
        <v>1552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">
      <c r="A48" s="1834"/>
      <c r="B48" s="1847" t="s">
        <v>1553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">
      <c r="A49" s="1834"/>
      <c r="B49" s="1847" t="s">
        <v>1554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">
      <c r="A50" s="1834"/>
      <c r="B50" s="1847" t="s">
        <v>1555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8.600000000000001" thickBot="1">
      <c r="A51" s="1834"/>
      <c r="B51" s="1848" t="s">
        <v>1556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">
      <c r="A53" s="1834"/>
      <c r="B53" s="1835" t="s">
        <v>1557</v>
      </c>
      <c r="C53" s="1836" t="s">
        <v>1558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8">
      <c r="A54" s="1834"/>
      <c r="B54" s="1857" t="s">
        <v>1559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">
      <c r="A55" s="1834"/>
      <c r="B55" s="1847" t="s">
        <v>1560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">
      <c r="A56" s="1834"/>
      <c r="B56" s="1847" t="s">
        <v>1561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">
      <c r="A57" s="1834"/>
      <c r="B57" s="1847" t="s">
        <v>1562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">
      <c r="A58" s="1834"/>
      <c r="B58" s="1847" t="s">
        <v>1563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">
      <c r="A59" s="1834"/>
      <c r="B59" s="1847" t="s">
        <v>1564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">
      <c r="A60" s="1834"/>
      <c r="B60" s="1847" t="s">
        <v>1565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">
      <c r="A61" s="1834"/>
      <c r="B61" s="1847" t="s">
        <v>1566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">
      <c r="A62" s="1834"/>
      <c r="B62" s="1847" t="s">
        <v>1567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8.600000000000001" thickBot="1">
      <c r="A63" s="1834"/>
      <c r="B63" s="1848" t="s">
        <v>1568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">
      <c r="A65" s="1834"/>
      <c r="B65" s="1835" t="s">
        <v>1569</v>
      </c>
      <c r="C65" s="1836" t="s">
        <v>1570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">
      <c r="A66" s="1834"/>
      <c r="B66" s="1855" t="s">
        <v>1571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">
      <c r="A67" s="1834"/>
      <c r="B67" s="1847" t="s">
        <v>1572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">
      <c r="A68" s="1834"/>
      <c r="B68" s="1847" t="s">
        <v>1573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8">
      <c r="A69" s="1834"/>
      <c r="B69" s="1853" t="s">
        <v>1574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">
      <c r="A70" s="1834"/>
      <c r="B70" s="1847" t="s">
        <v>1575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">
      <c r="A71" s="1834"/>
      <c r="B71" s="1847" t="s">
        <v>1576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">
      <c r="A72" s="1834"/>
      <c r="B72" s="1847" t="s">
        <v>1577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">
      <c r="A73" s="1834"/>
      <c r="B73" s="1847" t="s">
        <v>1578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">
      <c r="A74" s="1834"/>
      <c r="B74" s="1847" t="s">
        <v>1579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">
      <c r="A75" s="1834"/>
      <c r="B75" s="1847" t="s">
        <v>1580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8.600000000000001" thickBot="1">
      <c r="A76" s="1834"/>
      <c r="B76" s="1848" t="s">
        <v>1581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">
      <c r="A78" s="1834"/>
      <c r="B78" s="1835" t="s">
        <v>1582</v>
      </c>
      <c r="C78" s="1836" t="s">
        <v>1583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">
      <c r="A79" s="1834"/>
      <c r="B79" s="1855" t="s">
        <v>1584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">
      <c r="A80" s="1834"/>
      <c r="B80" s="1847" t="s">
        <v>1585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8">
      <c r="A81" s="1834"/>
      <c r="B81" s="1853" t="s">
        <v>1586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" hidden="1">
      <c r="A82" s="1834"/>
      <c r="B82" s="1858" t="s">
        <v>1587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">
      <c r="A83" s="1834"/>
      <c r="B83" s="1847" t="s">
        <v>1588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">
      <c r="A84" s="1834"/>
      <c r="B84" s="1847" t="s">
        <v>1589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">
      <c r="A85" s="1834"/>
      <c r="B85" s="1847" t="s">
        <v>1590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">
      <c r="A86" s="1834"/>
      <c r="B86" s="1847" t="s">
        <v>1591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">
      <c r="A87" s="1834"/>
      <c r="B87" s="1847" t="s">
        <v>1592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">
      <c r="A88" s="1834"/>
      <c r="B88" s="1847" t="s">
        <v>1593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8.600000000000001" thickBot="1">
      <c r="A89" s="1834"/>
      <c r="B89" s="1848" t="s">
        <v>1594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">
      <c r="A91" s="1834"/>
      <c r="B91" s="1835" t="s">
        <v>1595</v>
      </c>
      <c r="C91" s="1836" t="s">
        <v>1596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8">
      <c r="A92" s="1834"/>
      <c r="B92" s="1857" t="s">
        <v>1597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">
      <c r="A93" s="1834"/>
      <c r="B93" s="1847" t="s">
        <v>1598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">
      <c r="A94" s="1834"/>
      <c r="B94" s="1847" t="s">
        <v>1599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8.600000000000001" thickBot="1">
      <c r="A95" s="1834"/>
      <c r="B95" s="1848" t="s">
        <v>1600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">
      <c r="A97" s="1834"/>
      <c r="B97" s="1835" t="s">
        <v>1601</v>
      </c>
      <c r="C97" s="1836" t="s">
        <v>1602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">
      <c r="A98" s="1834"/>
      <c r="B98" s="1855" t="s">
        <v>1603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">
      <c r="A99" s="1834"/>
      <c r="B99" s="1847" t="s">
        <v>1604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8">
      <c r="A100" s="1834"/>
      <c r="B100" s="1853" t="s">
        <v>1605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">
      <c r="A101" s="1834"/>
      <c r="B101" s="1860" t="s">
        <v>1606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">
      <c r="A102" s="1834"/>
      <c r="B102" s="1847" t="s">
        <v>1607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">
      <c r="A103" s="1834"/>
      <c r="B103" s="1847" t="s">
        <v>1608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">
      <c r="A104" s="1834"/>
      <c r="B104" s="1847" t="s">
        <v>1609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8.600000000000001" thickBot="1">
      <c r="A105" s="1834"/>
      <c r="B105" s="1848" t="s">
        <v>1610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">
      <c r="A107" s="1834"/>
      <c r="B107" s="1835" t="s">
        <v>1611</v>
      </c>
      <c r="C107" s="1836" t="s">
        <v>1612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">
      <c r="A108" s="1834"/>
      <c r="B108" s="1855" t="s">
        <v>1613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">
      <c r="A109" s="1834"/>
      <c r="B109" s="1847" t="s">
        <v>1614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">
      <c r="A110" s="1834"/>
      <c r="B110" s="1847" t="s">
        <v>1615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">
      <c r="A111" s="1834"/>
      <c r="B111" s="1847" t="s">
        <v>1616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8">
      <c r="A112" s="1834"/>
      <c r="B112" s="1853" t="s">
        <v>1617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">
      <c r="A113" s="1834"/>
      <c r="B113" s="1847" t="s">
        <v>1618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8.600000000000001" thickBot="1">
      <c r="A114" s="1834"/>
      <c r="B114" s="1848" t="s">
        <v>1619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">
      <c r="A116" s="1834"/>
      <c r="B116" s="1835" t="s">
        <v>1620</v>
      </c>
      <c r="C116" s="1836" t="s">
        <v>1621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">
      <c r="A117" s="1834"/>
      <c r="B117" s="1855" t="s">
        <v>1622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">
      <c r="A118" s="1834"/>
      <c r="B118" s="1847" t="s">
        <v>1623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">
      <c r="A119" s="1834"/>
      <c r="B119" s="1847" t="s">
        <v>1624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">
      <c r="A120" s="1834"/>
      <c r="B120" s="1847" t="s">
        <v>1625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8">
      <c r="A121" s="1834"/>
      <c r="B121" s="1853" t="s">
        <v>1626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">
      <c r="A122" s="1834"/>
      <c r="B122" s="1847" t="s">
        <v>1627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">
      <c r="A123" s="1834"/>
      <c r="B123" s="1847" t="s">
        <v>1628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">
      <c r="A124" s="1834"/>
      <c r="B124" s="1847" t="s">
        <v>1629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8.600000000000001" thickBot="1">
      <c r="A125" s="1834"/>
      <c r="B125" s="1848" t="s">
        <v>1630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">
      <c r="A127" s="1834"/>
      <c r="B127" s="1835" t="s">
        <v>1631</v>
      </c>
      <c r="C127" s="1836" t="s">
        <v>1632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">
      <c r="A128" s="1834"/>
      <c r="B128" s="1855" t="s">
        <v>1633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">
      <c r="A129" s="1834"/>
      <c r="B129" s="1847" t="s">
        <v>1634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8">
      <c r="A130" s="1834"/>
      <c r="B130" s="1853" t="s">
        <v>1635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">
      <c r="A131" s="1834"/>
      <c r="B131" s="1847" t="s">
        <v>1636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">
      <c r="A132" s="1834"/>
      <c r="B132" s="1847" t="s">
        <v>1637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">
      <c r="A133" s="1834"/>
      <c r="B133" s="1847" t="s">
        <v>1638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">
      <c r="A134" s="1834"/>
      <c r="B134" s="1847" t="s">
        <v>1639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8.600000000000001" thickBot="1">
      <c r="A135" s="1834"/>
      <c r="B135" s="1848" t="s">
        <v>1640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">
      <c r="A137" s="1834"/>
      <c r="B137" s="1835" t="s">
        <v>1641</v>
      </c>
      <c r="C137" s="1836" t="s">
        <v>1642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">
      <c r="A138" s="1834"/>
      <c r="B138" s="1855" t="s">
        <v>1643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">
      <c r="A139" s="1834"/>
      <c r="B139" s="1847" t="s">
        <v>1644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">
      <c r="A140" s="1834"/>
      <c r="B140" s="1847" t="s">
        <v>1645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">
      <c r="A141" s="1834"/>
      <c r="B141" s="1847" t="s">
        <v>1646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">
      <c r="A142" s="1834"/>
      <c r="B142" s="1847" t="s">
        <v>1647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">
      <c r="A143" s="1834"/>
      <c r="B143" s="1847" t="s">
        <v>1648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">
      <c r="A144" s="1834"/>
      <c r="B144" s="1847" t="s">
        <v>1649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">
      <c r="A145" s="1834"/>
      <c r="B145" s="1847" t="s">
        <v>1650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8">
      <c r="A146" s="1834"/>
      <c r="B146" s="1853" t="s">
        <v>1651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">
      <c r="A147" s="1834"/>
      <c r="B147" s="1847" t="s">
        <v>1652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8.600000000000001" thickBot="1">
      <c r="A148" s="1834"/>
      <c r="B148" s="1848" t="s">
        <v>1653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">
      <c r="A150" s="1834"/>
      <c r="B150" s="1835" t="s">
        <v>1654</v>
      </c>
      <c r="C150" s="1836" t="s">
        <v>1655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">
      <c r="A151" s="1834"/>
      <c r="B151" s="1855" t="s">
        <v>1656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">
      <c r="A152" s="1834"/>
      <c r="B152" s="1847" t="s">
        <v>1657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">
      <c r="A153" s="1834"/>
      <c r="B153" s="1847" t="s">
        <v>1658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">
      <c r="A154" s="1834"/>
      <c r="B154" s="1847" t="s">
        <v>1659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">
      <c r="A155" s="1834"/>
      <c r="B155" s="1847" t="s">
        <v>1660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8">
      <c r="A156" s="1834"/>
      <c r="B156" s="1853" t="s">
        <v>1661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">
      <c r="A157" s="1834"/>
      <c r="B157" s="1847" t="s">
        <v>1662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">
      <c r="A158" s="1834"/>
      <c r="B158" s="1847" t="s">
        <v>1663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">
      <c r="A159" s="1834"/>
      <c r="B159" s="1847" t="s">
        <v>1664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">
      <c r="A160" s="1834"/>
      <c r="B160" s="1847" t="s">
        <v>1665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">
      <c r="A161" s="1834"/>
      <c r="B161" s="1847" t="s">
        <v>1666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8.600000000000001" thickBot="1">
      <c r="A162" s="1834"/>
      <c r="B162" s="1848" t="s">
        <v>1667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">
      <c r="A164" s="1834"/>
      <c r="B164" s="1835" t="s">
        <v>1668</v>
      </c>
      <c r="C164" s="1836" t="s">
        <v>1669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">
      <c r="A165" s="1834"/>
      <c r="B165" s="1855" t="s">
        <v>1670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">
      <c r="A166" s="1834"/>
      <c r="B166" s="1847" t="s">
        <v>1671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">
      <c r="A167" s="1834"/>
      <c r="B167" s="1847" t="s">
        <v>1672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8">
      <c r="A168" s="1834"/>
      <c r="B168" s="1853" t="s">
        <v>1673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">
      <c r="A169" s="1834"/>
      <c r="B169" s="1847" t="s">
        <v>1674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8.600000000000001" thickBot="1">
      <c r="A170" s="1834"/>
      <c r="B170" s="1848" t="s">
        <v>1675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">
      <c r="A172" s="1834"/>
      <c r="B172" s="1835" t="s">
        <v>1676</v>
      </c>
      <c r="C172" s="1836" t="s">
        <v>1677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">
      <c r="A173" s="1834"/>
      <c r="B173" s="1862" t="s">
        <v>1678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">
      <c r="A174" s="1834"/>
      <c r="B174" s="1847" t="s">
        <v>1679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">
      <c r="A175" s="1834"/>
      <c r="B175" s="1847" t="s">
        <v>1680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">
      <c r="A176" s="1834"/>
      <c r="B176" s="1847" t="s">
        <v>1681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">
      <c r="A177" s="1834"/>
      <c r="B177" s="1847" t="s">
        <v>1682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">
      <c r="A178" s="1834"/>
      <c r="B178" s="1847" t="s">
        <v>1683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">
      <c r="A179" s="1834"/>
      <c r="B179" s="1847" t="s">
        <v>1684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8">
      <c r="A180" s="1834"/>
      <c r="B180" s="1853" t="s">
        <v>1685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">
      <c r="A181" s="1834"/>
      <c r="B181" s="1847" t="s">
        <v>1686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">
      <c r="A182" s="1834"/>
      <c r="B182" s="1847" t="s">
        <v>1687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8.600000000000001" thickBot="1">
      <c r="A183" s="1834"/>
      <c r="B183" s="1848" t="s">
        <v>1587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">
      <c r="A185" s="1834"/>
      <c r="B185" s="1835" t="s">
        <v>1688</v>
      </c>
      <c r="C185" s="1836" t="s">
        <v>1689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">
      <c r="A186" s="1834"/>
      <c r="B186" s="1862" t="s">
        <v>1690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">
      <c r="A187" s="1834"/>
      <c r="B187" s="1847" t="s">
        <v>1691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">
      <c r="A188" s="1834"/>
      <c r="B188" s="1847" t="s">
        <v>1692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">
      <c r="A189" s="1834"/>
      <c r="B189" s="1847" t="s">
        <v>1693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">
      <c r="A190" s="1834"/>
      <c r="B190" s="1847" t="s">
        <v>1694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">
      <c r="A191" s="1834"/>
      <c r="B191" s="1847" t="s">
        <v>1695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">
      <c r="A192" s="1834"/>
      <c r="B192" s="1847" t="s">
        <v>1696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">
      <c r="A193" s="1834"/>
      <c r="B193" s="1847" t="s">
        <v>1697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8">
      <c r="A194" s="1834"/>
      <c r="B194" s="1853" t="s">
        <v>1698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">
      <c r="A195" s="1834"/>
      <c r="B195" s="1847" t="s">
        <v>1699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">
      <c r="A196" s="1834"/>
      <c r="B196" s="1847" t="s">
        <v>1700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">
      <c r="A197" s="1834"/>
      <c r="B197" s="1847" t="s">
        <v>1701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">
      <c r="A198" s="1834"/>
      <c r="B198" s="1847" t="s">
        <v>1702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">
      <c r="A199" s="1834"/>
      <c r="B199" s="1847" t="s">
        <v>1703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">
      <c r="A200" s="1834"/>
      <c r="B200" s="1847" t="s">
        <v>1704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">
      <c r="A201" s="1834"/>
      <c r="B201" s="1847" t="s">
        <v>1705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">
      <c r="A202" s="1834"/>
      <c r="B202" s="1847" t="s">
        <v>1706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8.600000000000001" thickBot="1">
      <c r="A203" s="1834"/>
      <c r="B203" s="1865" t="s">
        <v>1707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">
      <c r="A205" s="1834"/>
      <c r="B205" s="1835" t="s">
        <v>1708</v>
      </c>
      <c r="C205" s="1836" t="s">
        <v>1709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">
      <c r="A206" s="1834"/>
      <c r="B206" s="1855" t="s">
        <v>1710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">
      <c r="A207" s="1834"/>
      <c r="B207" s="1847" t="s">
        <v>1711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">
      <c r="A208" s="1834"/>
      <c r="B208" s="1847" t="s">
        <v>1712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">
      <c r="A209" s="1834"/>
      <c r="B209" s="1847" t="s">
        <v>1713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8">
      <c r="A210" s="1834"/>
      <c r="B210" s="1853" t="s">
        <v>1714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">
      <c r="A211" s="1834"/>
      <c r="B211" s="1847" t="s">
        <v>1715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8.600000000000001" thickBot="1">
      <c r="A212" s="1834"/>
      <c r="B212" s="1848" t="s">
        <v>1716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">
      <c r="A214" s="1834"/>
      <c r="B214" s="1835" t="s">
        <v>1717</v>
      </c>
      <c r="C214" s="1836" t="s">
        <v>1718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">
      <c r="A215" s="1834"/>
      <c r="B215" s="1855" t="s">
        <v>1719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">
      <c r="A216" s="1834"/>
      <c r="B216" s="1847" t="s">
        <v>1549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">
      <c r="A217" s="1834"/>
      <c r="B217" s="1847" t="s">
        <v>1720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">
      <c r="A218" s="1834"/>
      <c r="B218" s="1847" t="s">
        <v>1721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">
      <c r="A219" s="1834"/>
      <c r="B219" s="1847" t="s">
        <v>1722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8">
      <c r="A220" s="1834"/>
      <c r="B220" s="1853" t="s">
        <v>1723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">
      <c r="A221" s="1834"/>
      <c r="B221" s="1847" t="s">
        <v>1724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8.600000000000001" thickBot="1">
      <c r="A222" s="1834"/>
      <c r="B222" s="1848" t="s">
        <v>1725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">
      <c r="A224" s="1834"/>
      <c r="B224" s="1835" t="s">
        <v>1726</v>
      </c>
      <c r="C224" s="1836" t="s">
        <v>1727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">
      <c r="A225" s="1834"/>
      <c r="B225" s="1855" t="s">
        <v>1728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">
      <c r="A226" s="1834"/>
      <c r="B226" s="1847" t="s">
        <v>1729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">
      <c r="A227" s="1834"/>
      <c r="B227" s="1847" t="s">
        <v>1730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">
      <c r="A228" s="1834"/>
      <c r="B228" s="1847" t="s">
        <v>1731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8">
      <c r="A229" s="1834"/>
      <c r="B229" s="1853" t="s">
        <v>1732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">
      <c r="A230" s="1834"/>
      <c r="B230" s="1847" t="s">
        <v>1733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8.600000000000001" thickBot="1">
      <c r="A231" s="1834"/>
      <c r="B231" s="1848" t="s">
        <v>1734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">
      <c r="A233" s="1834"/>
      <c r="B233" s="1835" t="s">
        <v>1735</v>
      </c>
      <c r="C233" s="1836" t="s">
        <v>1736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">
      <c r="A234" s="1834"/>
      <c r="B234" s="1855" t="s">
        <v>1737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">
      <c r="A235" s="1834"/>
      <c r="B235" s="1847" t="s">
        <v>1738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8">
      <c r="A236" s="1834"/>
      <c r="B236" s="1853" t="s">
        <v>1739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8.600000000000001" thickBot="1">
      <c r="A237" s="1834"/>
      <c r="B237" s="1848" t="s">
        <v>1740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">
      <c r="A239" s="1834"/>
      <c r="B239" s="1835" t="s">
        <v>1741</v>
      </c>
      <c r="C239" s="1836" t="s">
        <v>1742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">
      <c r="A240" s="1834"/>
      <c r="B240" s="1855" t="s">
        <v>1743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">
      <c r="A241" s="1834"/>
      <c r="B241" s="1847" t="s">
        <v>1744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">
      <c r="A242" s="1834"/>
      <c r="B242" s="1847" t="s">
        <v>1745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">
      <c r="A243" s="1834"/>
      <c r="B243" s="1847" t="s">
        <v>1746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">
      <c r="A244" s="1834"/>
      <c r="B244" s="1847" t="s">
        <v>1747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">
      <c r="A245" s="1834"/>
      <c r="B245" s="1847" t="s">
        <v>1748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">
      <c r="A246" s="1834"/>
      <c r="B246" s="1847" t="s">
        <v>1749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">
      <c r="A247" s="1834"/>
      <c r="B247" s="1847" t="s">
        <v>1750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8">
      <c r="A248" s="1834"/>
      <c r="B248" s="1853" t="s">
        <v>1751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8.600000000000001" thickBot="1">
      <c r="A249" s="1834"/>
      <c r="B249" s="1848" t="s">
        <v>1752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">
      <c r="A251" s="1834"/>
      <c r="B251" s="1835" t="s">
        <v>1753</v>
      </c>
      <c r="C251" s="1836" t="s">
        <v>1754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">
      <c r="A252" s="1834"/>
      <c r="B252" s="1855" t="s">
        <v>1755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">
      <c r="A253" s="1834"/>
      <c r="B253" s="1847" t="s">
        <v>1756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">
      <c r="A254" s="1834"/>
      <c r="B254" s="1847" t="s">
        <v>1757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">
      <c r="A255" s="1834"/>
      <c r="B255" s="1847" t="s">
        <v>1758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">
      <c r="A256" s="1834"/>
      <c r="B256" s="1847" t="s">
        <v>1759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">
      <c r="A257" s="1834"/>
      <c r="B257" s="1847" t="s">
        <v>1760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">
      <c r="A258" s="1834"/>
      <c r="B258" s="1847" t="s">
        <v>1761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">
      <c r="A259" s="1834"/>
      <c r="B259" s="1847" t="s">
        <v>1762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">
      <c r="A260" s="1834"/>
      <c r="B260" s="1847" t="s">
        <v>1763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">
      <c r="A261" s="1834"/>
      <c r="B261" s="1847" t="s">
        <v>1764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">
      <c r="A262" s="1834"/>
      <c r="B262" s="1847" t="s">
        <v>1765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">
      <c r="A263" s="1834"/>
      <c r="B263" s="1847" t="s">
        <v>1766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">
      <c r="A264" s="1834"/>
      <c r="B264" s="1847" t="s">
        <v>1767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">
      <c r="A265" s="1834"/>
      <c r="B265" s="1847" t="s">
        <v>1768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">
      <c r="A266" s="1834"/>
      <c r="B266" s="1847" t="s">
        <v>1769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">
      <c r="A267" s="1834"/>
      <c r="B267" s="1847" t="s">
        <v>1770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">
      <c r="A268" s="1834"/>
      <c r="B268" s="1847" t="s">
        <v>1771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">
      <c r="A269" s="1834"/>
      <c r="B269" s="1847" t="s">
        <v>1772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">
      <c r="A270" s="1834"/>
      <c r="B270" s="1847" t="s">
        <v>1773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">
      <c r="A271" s="1834"/>
      <c r="B271" s="1847" t="s">
        <v>1774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">
      <c r="A272" s="1834"/>
      <c r="B272" s="1847" t="s">
        <v>1775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">
      <c r="A273" s="1834"/>
      <c r="B273" s="1847" t="s">
        <v>1776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">
      <c r="A274" s="1834"/>
      <c r="B274" s="1847" t="s">
        <v>1777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">
      <c r="A275" s="1834"/>
      <c r="B275" s="1847" t="s">
        <v>1778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18.600000000000001" thickBot="1">
      <c r="A276" s="1834"/>
      <c r="B276" s="1867" t="s">
        <v>1779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">
      <c r="A278" s="1834"/>
      <c r="B278" s="1835" t="s">
        <v>1780</v>
      </c>
      <c r="C278" s="1836" t="s">
        <v>1781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">
      <c r="A279" s="1834"/>
      <c r="B279" s="1855" t="s">
        <v>1782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">
      <c r="A280" s="1834"/>
      <c r="B280" s="1847" t="s">
        <v>1783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">
      <c r="A281" s="1834"/>
      <c r="B281" s="1847" t="s">
        <v>1784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">
      <c r="A282" s="1834"/>
      <c r="B282" s="1847" t="s">
        <v>1785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">
      <c r="A283" s="1834"/>
      <c r="B283" s="1847" t="s">
        <v>1786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">
      <c r="A284" s="1834"/>
      <c r="B284" s="1847" t="s">
        <v>1787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">
      <c r="A285" s="1834"/>
      <c r="B285" s="1847" t="s">
        <v>1788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">
      <c r="A286" s="1834"/>
      <c r="B286" s="1847" t="s">
        <v>1789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">
      <c r="A287" s="1834"/>
      <c r="B287" s="1847" t="s">
        <v>1790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">
      <c r="A288" s="1834"/>
      <c r="B288" s="1847" t="s">
        <v>1791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">
      <c r="A289" s="1834"/>
      <c r="B289" s="1847" t="s">
        <v>1792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">
      <c r="A290" s="1834"/>
      <c r="B290" s="1847" t="s">
        <v>1793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">
      <c r="A291" s="1834"/>
      <c r="B291" s="1847" t="s">
        <v>1794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">
      <c r="A292" s="1834"/>
      <c r="B292" s="1847" t="s">
        <v>1795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">
      <c r="A293" s="1834"/>
      <c r="B293" s="1847" t="s">
        <v>1796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">
      <c r="A294" s="1834"/>
      <c r="B294" s="1847" t="s">
        <v>1797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">
      <c r="A295" s="1834"/>
      <c r="B295" s="1847" t="s">
        <v>1798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">
      <c r="A296" s="1834"/>
      <c r="B296" s="1847" t="s">
        <v>1799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">
      <c r="A297" s="1834"/>
      <c r="B297" s="1847" t="s">
        <v>1800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">
      <c r="A298" s="1834"/>
      <c r="B298" s="1847" t="s">
        <v>1801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">
      <c r="A299" s="1834"/>
      <c r="B299" s="1847" t="s">
        <v>1802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8.600000000000001" thickBot="1">
      <c r="A300" s="1834"/>
      <c r="B300" s="1848" t="s">
        <v>1803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">
      <c r="A302" s="1834"/>
      <c r="B302" s="1835" t="s">
        <v>1804</v>
      </c>
      <c r="C302" s="1836" t="s">
        <v>1805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">
      <c r="A303" s="1834"/>
      <c r="B303" s="1855" t="s">
        <v>1806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">
      <c r="A304" s="1834"/>
      <c r="B304" s="1847" t="s">
        <v>1807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">
      <c r="A305" s="1834"/>
      <c r="B305" s="1847" t="s">
        <v>1808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">
      <c r="A306" s="1834"/>
      <c r="B306" s="1847" t="s">
        <v>1809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">
      <c r="A307" s="1834"/>
      <c r="B307" s="1847" t="s">
        <v>1810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">
      <c r="A308" s="1834"/>
      <c r="B308" s="1847" t="s">
        <v>1811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">
      <c r="A309" s="1834"/>
      <c r="B309" s="1847" t="s">
        <v>1812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">
      <c r="A310" s="1834"/>
      <c r="B310" s="1847" t="s">
        <v>1813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">
      <c r="A311" s="1834"/>
      <c r="B311" s="1847" t="s">
        <v>1814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8">
      <c r="A312" s="1834"/>
      <c r="B312" s="1853" t="s">
        <v>1815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8.600000000000001" thickBot="1">
      <c r="A313" s="1834"/>
      <c r="B313" s="1848" t="s">
        <v>1816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">
      <c r="A315" s="1834"/>
      <c r="B315" s="1835" t="s">
        <v>1817</v>
      </c>
      <c r="C315" s="1836" t="s">
        <v>1818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">
      <c r="A316" s="1834"/>
      <c r="B316" s="1855" t="s">
        <v>1819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">
      <c r="A317" s="1834"/>
      <c r="B317" s="1847" t="s">
        <v>1820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">
      <c r="A318" s="1834"/>
      <c r="B318" s="1847" t="s">
        <v>1821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">
      <c r="A319" s="1834"/>
      <c r="B319" s="1847" t="s">
        <v>1822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18.600000000000001" thickBot="1">
      <c r="A320" s="1834"/>
      <c r="B320" s="1867" t="s">
        <v>1823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">
      <c r="A322" s="1834"/>
      <c r="B322" s="1835" t="s">
        <v>1824</v>
      </c>
      <c r="C322" s="1836" t="s">
        <v>1825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">
      <c r="A323" s="1834"/>
      <c r="B323" s="1855" t="s">
        <v>1826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">
      <c r="A324" s="1834"/>
      <c r="B324" s="1847" t="s">
        <v>1827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">
      <c r="A325" s="1834"/>
      <c r="B325" s="1847" t="s">
        <v>1828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">
      <c r="A326" s="1834"/>
      <c r="B326" s="1847" t="s">
        <v>1829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">
      <c r="A327" s="1834"/>
      <c r="B327" s="1847" t="s">
        <v>1830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">
      <c r="A328" s="1834"/>
      <c r="B328" s="1847" t="s">
        <v>1831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">
      <c r="A329" s="1834"/>
      <c r="B329" s="1847" t="s">
        <v>1832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">
      <c r="A330" s="1834"/>
      <c r="B330" s="1847" t="s">
        <v>1833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">
      <c r="A331" s="1834"/>
      <c r="B331" s="1847" t="s">
        <v>1834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">
      <c r="A332" s="1834"/>
      <c r="B332" s="1847" t="s">
        <v>1835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18.600000000000001" thickBot="1">
      <c r="A333" s="1834"/>
      <c r="B333" s="1867" t="s">
        <v>1836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">
      <c r="A335" s="1834"/>
      <c r="B335" s="1835" t="s">
        <v>1837</v>
      </c>
      <c r="C335" s="1836" t="s">
        <v>1838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">
      <c r="A336" s="1834"/>
      <c r="B336" s="1855" t="s">
        <v>1839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">
      <c r="A337" s="1834"/>
      <c r="B337" s="1847" t="s">
        <v>1840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">
      <c r="A338" s="1834"/>
      <c r="B338" s="1847" t="s">
        <v>1841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">
      <c r="A339" s="1834"/>
      <c r="B339" s="1847" t="s">
        <v>1842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">
      <c r="A340" s="1834"/>
      <c r="B340" s="1847" t="s">
        <v>1843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">
      <c r="A341" s="1834"/>
      <c r="B341" s="1847" t="s">
        <v>1844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">
      <c r="A342" s="1834"/>
      <c r="B342" s="1847" t="s">
        <v>1845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">
      <c r="A343" s="1834"/>
      <c r="B343" s="1847" t="s">
        <v>1846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">
      <c r="A344" s="1834"/>
      <c r="B344" s="1847" t="s">
        <v>1847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18.600000000000001" thickBot="1">
      <c r="A345" s="1834"/>
      <c r="B345" s="1867" t="s">
        <v>1848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">
      <c r="A347" s="1834"/>
      <c r="B347" s="1835" t="s">
        <v>1849</v>
      </c>
      <c r="C347" s="1836" t="s">
        <v>1850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">
      <c r="A348" s="1834"/>
      <c r="B348" s="1855" t="s">
        <v>1851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">
      <c r="A349" s="1834"/>
      <c r="B349" s="1847" t="s">
        <v>1852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">
      <c r="A350" s="1834"/>
      <c r="B350" s="1847" t="s">
        <v>1853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">
      <c r="A351" s="1834"/>
      <c r="B351" s="1847" t="s">
        <v>1854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18.600000000000001" thickBot="1">
      <c r="A352" s="1834"/>
      <c r="B352" s="1867" t="s">
        <v>1855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2021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2015</v>
      </c>
      <c r="C355" s="2099" t="s">
        <v>2016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1007</v>
      </c>
      <c r="C356" s="2100" t="s">
        <v>1008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2017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2018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2019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2020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>
      <selection activeCell="K4" sqref="K4"/>
    </sheetView>
  </sheetViews>
  <sheetFormatPr defaultColWidth="9.109375" defaultRowHeight="13.2"/>
  <cols>
    <col min="1" max="1" width="1.33203125" style="1400" customWidth="1"/>
    <col min="2" max="2" width="8.6640625" style="1400" customWidth="1"/>
    <col min="3" max="3" width="9.6640625" style="1400" customWidth="1"/>
    <col min="4" max="4" width="9.44140625" style="1400" customWidth="1"/>
    <col min="5" max="8" width="9.109375" style="1400"/>
    <col min="9" max="9" width="2.5546875" style="1400" customWidth="1"/>
    <col min="10" max="10" width="2.44140625" style="1400" customWidth="1"/>
    <col min="11" max="11" width="6.6640625" style="1400" customWidth="1"/>
    <col min="12" max="12" width="2.88671875" style="1400" customWidth="1"/>
    <col min="13" max="13" width="2.6640625" style="1400" customWidth="1"/>
    <col min="14" max="15" width="18.88671875" style="1400" customWidth="1"/>
    <col min="16" max="16" width="5.33203125" style="1400" customWidth="1"/>
    <col min="17" max="17" width="2.6640625" style="1400" customWidth="1"/>
    <col min="18" max="18" width="19.6640625" style="1400" customWidth="1"/>
    <col min="19" max="19" width="21.109375" style="1400" customWidth="1"/>
    <col min="20" max="20" width="5.33203125" style="1400" customWidth="1"/>
    <col min="21" max="16384" width="9.10937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6">
      <c r="A2" s="1379"/>
      <c r="B2" s="2388">
        <f>IF('Local-&amp;-SSF'!I6=0,+IF('Local-&amp;-SSF'!E6=0,0,IF(OR('TRIAL-BALANCE'!AM739&lt;&gt;0,'TRIAL-BALANCE'!AN739&lt;&gt;0),"Сметка 7500 не може да се ползва от общината!",0)),0)</f>
        <v>0</v>
      </c>
      <c r="C2" s="2388"/>
      <c r="D2" s="2388"/>
      <c r="E2" s="2388"/>
      <c r="F2" s="2388"/>
      <c r="G2" s="2388"/>
      <c r="H2" s="2388"/>
      <c r="I2" s="2388"/>
      <c r="J2" s="1379"/>
      <c r="K2" s="1379"/>
      <c r="L2" s="1379"/>
      <c r="M2" s="2096">
        <f>+IF($N2=0,0," ")</f>
        <v>0</v>
      </c>
      <c r="N2" s="2391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1"/>
      <c r="P2" s="2391"/>
      <c r="Q2" s="2391"/>
      <c r="R2" s="2391"/>
      <c r="S2" s="2392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5" t="s">
        <v>1967</v>
      </c>
      <c r="C4" s="2396"/>
      <c r="D4" s="2396"/>
      <c r="E4" s="2396"/>
      <c r="F4" s="2396"/>
      <c r="G4" s="2396"/>
      <c r="H4" s="2396"/>
      <c r="I4" s="2397"/>
      <c r="J4" s="1379"/>
      <c r="K4" s="1387" t="s">
        <v>1255</v>
      </c>
      <c r="L4" s="1379"/>
      <c r="M4" s="2401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1"/>
      <c r="O4" s="2402"/>
      <c r="P4" s="1387" t="s">
        <v>1254</v>
      </c>
      <c r="Q4" s="2029"/>
      <c r="R4" s="2399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400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3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3"/>
      <c r="P6" s="2393"/>
      <c r="Q6" s="2393"/>
      <c r="R6" s="2393"/>
      <c r="S6" s="2394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5" t="s">
        <v>2014</v>
      </c>
      <c r="C8" s="2396"/>
      <c r="D8" s="2396"/>
      <c r="E8" s="2396"/>
      <c r="F8" s="2396"/>
      <c r="G8" s="2396"/>
      <c r="H8" s="2396"/>
      <c r="I8" s="2397"/>
      <c r="J8" s="1379"/>
      <c r="K8" s="1384" t="str">
        <f>+IF(+K4="ДА","НЕ","ДА")</f>
        <v>ДА</v>
      </c>
      <c r="L8" s="2112"/>
      <c r="M8" s="2401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1"/>
      <c r="O8" s="2402"/>
      <c r="P8" s="1387" t="s">
        <v>1254</v>
      </c>
      <c r="Q8" s="2029"/>
      <c r="R8" s="2399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400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1254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1255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98">
        <f>+IF(AND(+ROUND(O13,2)=0,+ROUND(S13,2)=0),0,+IF($K$4="ДА","Нетното салдо на с/ка 4500 в БЮДЖЕТ не е равно на нула! Неравнението е в:",0))</f>
        <v>0</v>
      </c>
      <c r="C13" s="2398"/>
      <c r="D13" s="2398"/>
      <c r="E13" s="2398"/>
      <c r="F13" s="2398"/>
      <c r="G13" s="2398"/>
      <c r="H13" s="2398"/>
      <c r="I13" s="2398"/>
      <c r="J13" s="2398"/>
      <c r="K13" s="2398"/>
      <c r="L13" s="2398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90">
        <f>+IF(AND(+ROUND(O14,2)=0,+ROUND(S14,2)=0),0,+IF($K$4="ДА","Нетното салдо на с/ка 4500 в СЕС не е равно на нула! Неравнението е в:",0))</f>
        <v>0</v>
      </c>
      <c r="C14" s="2390"/>
      <c r="D14" s="2390"/>
      <c r="E14" s="2390"/>
      <c r="F14" s="2390"/>
      <c r="G14" s="2390"/>
      <c r="H14" s="2390"/>
      <c r="I14" s="2390"/>
      <c r="J14" s="2390"/>
      <c r="K14" s="2390"/>
      <c r="L14" s="2390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90">
        <f>+IF(AND(+ROUND(O15,2)=0,+ROUND(S15,2)=0),0,+IF($K$4="ДА","Нетното салдо на с/ка 4500 в ДСД не е равно на нула! Неравнението е в:",0))</f>
        <v>0</v>
      </c>
      <c r="C15" s="2390"/>
      <c r="D15" s="2390"/>
      <c r="E15" s="2390"/>
      <c r="F15" s="2390"/>
      <c r="G15" s="2390"/>
      <c r="H15" s="2390"/>
      <c r="I15" s="2390"/>
      <c r="J15" s="2390"/>
      <c r="K15" s="2390"/>
      <c r="L15" s="2390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90">
        <f>+IF(AND(+ROUND(O17,2)=0,+ROUND(S17,2)=0),0,+IF($K$4="ДА","Нетното салдо на с/ка 4501 не е равно на нула! Неравнението е в:",0))</f>
        <v>0</v>
      </c>
      <c r="C17" s="2390"/>
      <c r="D17" s="2390"/>
      <c r="E17" s="2390"/>
      <c r="F17" s="2390"/>
      <c r="G17" s="2390"/>
      <c r="H17" s="2390"/>
      <c r="I17" s="2390"/>
      <c r="J17" s="2390"/>
      <c r="K17" s="2390"/>
      <c r="L17" s="2390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90">
        <f>+IF(AND(+ROUND(O18,2)=0,+ROUND(S18,2)=0),0,+IF($K$4="ДА","Нетното салдо на с/ка 4502 не е равно на нула! Неравнението е в:",0))</f>
        <v>0</v>
      </c>
      <c r="C18" s="2390"/>
      <c r="D18" s="2390"/>
      <c r="E18" s="2390"/>
      <c r="F18" s="2390"/>
      <c r="G18" s="2390"/>
      <c r="H18" s="2390"/>
      <c r="I18" s="2390"/>
      <c r="J18" s="2390"/>
      <c r="K18" s="2390"/>
      <c r="L18" s="2390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90">
        <f>+IF(AND(+ROUND(O19,2)=0,+ROUND(S19,2)=0),0,+IF($K$4="ДА","Нетното салдо на с/ка 4503 не е равно на нула! Неравнението е в:",0))</f>
        <v>0</v>
      </c>
      <c r="C19" s="2390"/>
      <c r="D19" s="2390"/>
      <c r="E19" s="2390"/>
      <c r="F19" s="2390"/>
      <c r="G19" s="2390"/>
      <c r="H19" s="2390"/>
      <c r="I19" s="2390"/>
      <c r="J19" s="2390"/>
      <c r="K19" s="2390"/>
      <c r="L19" s="2390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9">
        <f>+IF(+ROUND(O21,2)=0,0,+IF($K$4="ДА","Нетното салдо на с/ка 7500 в БЮДЖЕТ не е равно на нула! Неравнението е в:",0))</f>
        <v>0</v>
      </c>
      <c r="C21" s="2389"/>
      <c r="D21" s="2389"/>
      <c r="E21" s="2389"/>
      <c r="F21" s="2389"/>
      <c r="G21" s="2389"/>
      <c r="H21" s="2389"/>
      <c r="I21" s="2389"/>
      <c r="J21" s="2389"/>
      <c r="K21" s="2389"/>
      <c r="L21" s="2389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403">
        <f>+IF('TRIAL-BALANCE'!AV13=0,0,"Грешни КРАЙНИ салда в БЮДЖЕТ")</f>
        <v>0</v>
      </c>
      <c r="S21" s="2403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90">
        <f>+IF(+ROUND(O22,2)=0,0,+IF($K$4="ДА","Нетното салдо на с/ка 7500 в СЕС не е равно на нула! Неравнението е в:",0))</f>
        <v>0</v>
      </c>
      <c r="C22" s="2390"/>
      <c r="D22" s="2390"/>
      <c r="E22" s="2390"/>
      <c r="F22" s="2390"/>
      <c r="G22" s="2390"/>
      <c r="H22" s="2390"/>
      <c r="I22" s="2390"/>
      <c r="J22" s="2390"/>
      <c r="K22" s="2390"/>
      <c r="L22" s="2390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403">
        <f>+IF('TRIAL-BALANCE'!AW13=0,0,"Грешни КРАЙНИ салда в СЕС")</f>
        <v>0</v>
      </c>
      <c r="S22" s="2403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90">
        <f>+IF(+ROUND(O23,2)=0,0,+IF($K$4="ДА","Нетното салдо на с/ка 7500 в ДСД не е равно на нула! Неравнението е в:",0))</f>
        <v>0</v>
      </c>
      <c r="C23" s="2390"/>
      <c r="D23" s="2390"/>
      <c r="E23" s="2390"/>
      <c r="F23" s="2390"/>
      <c r="G23" s="2390"/>
      <c r="H23" s="2390"/>
      <c r="I23" s="2390"/>
      <c r="J23" s="2390"/>
      <c r="K23" s="2390"/>
      <c r="L23" s="2390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404">
        <f>+IF(+'NF-KSF-TRIAL-BAL-2021'!V13=0,0,"Грешни КРАЙНИ салда в СЕС - NF-CSF")</f>
        <v>0</v>
      </c>
      <c r="S23" s="2404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405">
        <f>+IF(AND(R23=0,R25=0),0," ")</f>
        <v>0</v>
      </c>
      <c r="S24" s="2405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9">
        <f>+IF(+ROUND(O25,2)=0,0,+IF($K$4="ДА","Нетното салдо на с/ка 7501 в БЮДЖЕТ не е равно на нула! Неравнението е в:",0))</f>
        <v>0</v>
      </c>
      <c r="C25" s="2389"/>
      <c r="D25" s="2389"/>
      <c r="E25" s="2389"/>
      <c r="F25" s="2389"/>
      <c r="G25" s="2389"/>
      <c r="H25" s="2389"/>
      <c r="I25" s="2389"/>
      <c r="J25" s="2389"/>
      <c r="K25" s="2389"/>
      <c r="L25" s="2389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404">
        <f>+IF(+'RA-TRIAL-BAL-2021'!V13=0,0,"Грешни КРАЙНИ салда в СЕС - RA")</f>
        <v>0</v>
      </c>
      <c r="S25" s="2404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90">
        <f>+IF(+ROUND(O26,2)=0,0,+IF($K$4="ДА","Нетното салдо на с/ка 7501 в СЕС не е равно на нула! Неравнението е в:",0))</f>
        <v>0</v>
      </c>
      <c r="C26" s="2390"/>
      <c r="D26" s="2390"/>
      <c r="E26" s="2390"/>
      <c r="F26" s="2390"/>
      <c r="G26" s="2390"/>
      <c r="H26" s="2390"/>
      <c r="I26" s="2390"/>
      <c r="J26" s="2390"/>
      <c r="K26" s="2390"/>
      <c r="L26" s="2390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404">
        <f>+IF(+'DES-TRIAL-BAL-2021'!V13=0,0,"Грешни КРАЙНИ салда в СЕС - DES")</f>
        <v>0</v>
      </c>
      <c r="S26" s="2404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6">
      <c r="A27" s="1379"/>
      <c r="B27" s="2390">
        <f>+IF(+ROUND(O27,2)=0,0,+IF($K$4="ДА","Нетното салдо на с/ка 7501 в ДСД не е равно на нула! Неравнението е в:",0))</f>
        <v>0</v>
      </c>
      <c r="C27" s="2390"/>
      <c r="D27" s="2390"/>
      <c r="E27" s="2390"/>
      <c r="F27" s="2390"/>
      <c r="G27" s="2390"/>
      <c r="H27" s="2390"/>
      <c r="I27" s="2390"/>
      <c r="J27" s="2390"/>
      <c r="K27" s="2390"/>
      <c r="L27" s="2390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404">
        <f>+IF(+'DMP-TRIAL-BAL-2021'!V13=0,0,"Грешни КРАЙНИ салда в СЕС - DMP")</f>
        <v>0</v>
      </c>
      <c r="S27" s="2404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6">
      <c r="A29" s="1379"/>
      <c r="B29" s="2389">
        <f>+IF(+ROUND(O29,2)=0,0,+IF($K$4="ДА","Нетното салдо на с/ка 7502 в БЮДЖЕТ не е равно на нула! Неравнението е в:",0))</f>
        <v>0</v>
      </c>
      <c r="C29" s="2389"/>
      <c r="D29" s="2389"/>
      <c r="E29" s="2389"/>
      <c r="F29" s="2389"/>
      <c r="G29" s="2389"/>
      <c r="H29" s="2389"/>
      <c r="I29" s="2389"/>
      <c r="J29" s="2389"/>
      <c r="K29" s="2389"/>
      <c r="L29" s="2389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403">
        <f>+IF('TRIAL-BALANCE'!AX13=0,0,"Грешни КРАЙНИ салда в ДСД")</f>
        <v>0</v>
      </c>
      <c r="S29" s="2403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6">
      <c r="A30" s="1379"/>
      <c r="B30" s="2390">
        <f>+IF(+ROUND(O30,2)=0,0,+IF($K$4="ДА","Нетното салдо на с/ка 7502 в СЕС не е равно на нула! Неравнението е в:",0))</f>
        <v>0</v>
      </c>
      <c r="C30" s="2390"/>
      <c r="D30" s="2390"/>
      <c r="E30" s="2390"/>
      <c r="F30" s="2390"/>
      <c r="G30" s="2390"/>
      <c r="H30" s="2390"/>
      <c r="I30" s="2390"/>
      <c r="J30" s="2390"/>
      <c r="K30" s="2390"/>
      <c r="L30" s="2390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6">
      <c r="A31" s="1379"/>
      <c r="B31" s="2390">
        <f>+IF(+ROUND(O31,2)=0,0,+IF($K$4="ДА","Нетното салдо на с/ка 7502 в ДСД не е равно на нула! Неравнението е в:",0))</f>
        <v>0</v>
      </c>
      <c r="C31" s="2390"/>
      <c r="D31" s="2390"/>
      <c r="E31" s="2390"/>
      <c r="F31" s="2390"/>
      <c r="G31" s="2390"/>
      <c r="H31" s="2390"/>
      <c r="I31" s="2390"/>
      <c r="J31" s="2390"/>
      <c r="K31" s="2390"/>
      <c r="L31" s="2390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403">
        <f>IF(ROUND('TRIAL-BALANCE'!O13,2)=ROUND('TRIAL-BALANCE'!P13,2),0,"Грешни НАЧАЛНИ салда в БЮДЖЕТ")</f>
        <v>0</v>
      </c>
      <c r="S31" s="2403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6">
      <c r="A33" s="1379"/>
      <c r="B33" s="2389">
        <f>+IF(+ROUND(O33,2)=0,0,+IF($K$4="ДА","Нетното салдо на с/ка 7600 в БЮДЖЕТ не е равно на нула! Неравнението е в:",0))</f>
        <v>0</v>
      </c>
      <c r="C33" s="2389"/>
      <c r="D33" s="2389"/>
      <c r="E33" s="2389"/>
      <c r="F33" s="2389"/>
      <c r="G33" s="2389"/>
      <c r="H33" s="2389"/>
      <c r="I33" s="2389"/>
      <c r="J33" s="2389"/>
      <c r="K33" s="2389"/>
      <c r="L33" s="2389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403">
        <f>IF(ROUND('TRIAL-BALANCE'!V13,2)=ROUND('TRIAL-BALANCE'!W13,2),0,"Грешни НАЧАЛНИ салда в СЕС")</f>
        <v>0</v>
      </c>
      <c r="S33" s="2403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6">
      <c r="A34" s="1379"/>
      <c r="B34" s="2390">
        <f>+IF(+ROUND(O34,2)=0,0,+IF($K$4="ДА","Нетното салдо на с/ка 7600 в СЕС не е равно на нула! Неравнението е в:",0))</f>
        <v>0</v>
      </c>
      <c r="C34" s="2390"/>
      <c r="D34" s="2390"/>
      <c r="E34" s="2390"/>
      <c r="F34" s="2390"/>
      <c r="G34" s="2390"/>
      <c r="H34" s="2390"/>
      <c r="I34" s="2390"/>
      <c r="J34" s="2390"/>
      <c r="K34" s="2390"/>
      <c r="L34" s="2390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404">
        <f>+IF(ROUND('NF-KSF-TRIAL-BAL-2021'!O13,2)=ROUND('NF-KSF-TRIAL-BAL-2021'!P13,2),0,"Грешни НАЧАЛНИ салда в СЕС - NF-CSF")</f>
        <v>0</v>
      </c>
      <c r="S34" s="2404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6">
      <c r="A35" s="1379"/>
      <c r="B35" s="2390">
        <f>+IF(+ROUND(O35,2)=0,0,+IF($K$4="ДА","Нетното салдо на с/ка 7600 в ДСД не е равно на нула! Неравнението е в:",0))</f>
        <v>0</v>
      </c>
      <c r="C35" s="2390"/>
      <c r="D35" s="2390"/>
      <c r="E35" s="2390"/>
      <c r="F35" s="2390"/>
      <c r="G35" s="2390"/>
      <c r="H35" s="2390"/>
      <c r="I35" s="2390"/>
      <c r="J35" s="2390"/>
      <c r="K35" s="2390"/>
      <c r="L35" s="2390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404">
        <f>+IF(ROUND('RA-TRIAL-BAL-2021'!O13,2)=ROUND('RA-TRIAL-BAL-2021'!P13,2),0,"Грешни НАЧАЛНИ салда в СЕС - RA")</f>
        <v>0</v>
      </c>
      <c r="S35" s="2404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405">
        <f>+IF(AND(R35=0,R37=0),0," ")</f>
        <v>0</v>
      </c>
      <c r="S36" s="2405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6">
      <c r="A37" s="1379"/>
      <c r="B37" s="2390">
        <f>+IF(+ROUND(O37,2)=0,0,+IF($K$4="ДА","Нетното салдо на с/ка 7601 не е равно на нула! Неравнението е в:",0))</f>
        <v>0</v>
      </c>
      <c r="C37" s="2390"/>
      <c r="D37" s="2390"/>
      <c r="E37" s="2390"/>
      <c r="F37" s="2390"/>
      <c r="G37" s="2390"/>
      <c r="H37" s="2390"/>
      <c r="I37" s="2390"/>
      <c r="J37" s="2390"/>
      <c r="K37" s="2390"/>
      <c r="L37" s="2390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404">
        <f>+IF(ROUND('DES-TRIAL-BAL-2021'!O13,2)=ROUND('DES-TRIAL-BAL-2021'!P13,2),0,"Грешни НАЧАЛНИ салда в СЕС - DES")</f>
        <v>0</v>
      </c>
      <c r="S37" s="2404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6">
      <c r="A38" s="1379"/>
      <c r="B38" s="2390">
        <f>+IF(+ROUND(O38,2)=0,0,+IF($K$4="ДА","Нетното салдо на с/ка 7602 не е равно на нула! Неравнението е в:",0))</f>
        <v>0</v>
      </c>
      <c r="C38" s="2390"/>
      <c r="D38" s="2390"/>
      <c r="E38" s="2390"/>
      <c r="F38" s="2390"/>
      <c r="G38" s="2390"/>
      <c r="H38" s="2390"/>
      <c r="I38" s="2390"/>
      <c r="J38" s="2390"/>
      <c r="K38" s="2390"/>
      <c r="L38" s="2390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404">
        <f>+IF(ROUND('DMP-TRIAL-BAL-2021'!O13,2)=ROUND('DMP-TRIAL-BAL-2021'!P13,2),0,"Грешни НАЧАЛНИ салда в СЕС - DMP")</f>
        <v>0</v>
      </c>
      <c r="S38" s="2404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6">
      <c r="A39" s="1379"/>
      <c r="B39" s="2390">
        <f>+IF(+ROUND(O39,2)=0,0,+IF($K$4="ДА","Нетното салдо на с/ка 7603 не е равно на нула! Неравнението е в:",0))</f>
        <v>0</v>
      </c>
      <c r="C39" s="2390"/>
      <c r="D39" s="2390"/>
      <c r="E39" s="2390"/>
      <c r="F39" s="2390"/>
      <c r="G39" s="2390"/>
      <c r="H39" s="2390"/>
      <c r="I39" s="2390"/>
      <c r="J39" s="2390"/>
      <c r="K39" s="2390"/>
      <c r="L39" s="2390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403">
        <f>IF(ROUND('TRIAL-BALANCE'!AC13,2)=ROUND('TRIAL-BALANCE'!AD13,2),0,"Грешни НАЧАЛНИ салда в ДСД")</f>
        <v>0</v>
      </c>
      <c r="S39" s="2403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3.8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15:L15"/>
    <mergeCell ref="B21:L21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tabSelected="1" zoomScale="60" zoomScaleNormal="60" workbookViewId="0">
      <pane xSplit="12" ySplit="13" topLeftCell="S185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Q833" sqref="Q833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7.332031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33203125" style="1395" customWidth="1"/>
    <col min="36" max="36" width="7.33203125" style="1396" customWidth="1"/>
    <col min="37" max="42" width="21" style="1393" customWidth="1"/>
    <col min="43" max="43" width="4" style="1392" customWidth="1"/>
    <col min="44" max="46" width="20.44140625" style="1393" customWidth="1"/>
    <col min="47" max="47" width="2.33203125" style="1392" customWidth="1"/>
    <col min="48" max="50" width="26.109375" style="1392" customWidth="1"/>
    <col min="51" max="51" width="2.33203125" style="1392" customWidth="1"/>
    <col min="52" max="54" width="9.109375" style="1392"/>
    <col min="55" max="55" width="2.33203125" style="1392" customWidth="1"/>
    <col min="56" max="16384" width="9.10937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256</v>
      </c>
      <c r="B2" s="3"/>
      <c r="C2" s="4"/>
      <c r="D2" s="3"/>
      <c r="E2" s="2439" t="s">
        <v>2305</v>
      </c>
      <c r="F2" s="2440"/>
      <c r="G2" s="2440"/>
      <c r="H2" s="2440"/>
      <c r="I2" s="2440"/>
      <c r="J2" s="2440"/>
      <c r="K2" s="2440"/>
      <c r="L2" s="2441"/>
      <c r="M2" s="46"/>
      <c r="N2" s="1950" t="str">
        <f>+LEFT(H12,6)</f>
        <v>31 мар</v>
      </c>
      <c r="O2" s="18" t="s">
        <v>190</v>
      </c>
      <c r="P2" s="19" t="str">
        <f>+IF(+P892=0,"O K","НЕРАВНЕНИЕ !")</f>
        <v>O K</v>
      </c>
      <c r="Q2" s="20" t="s">
        <v>187</v>
      </c>
      <c r="R2" s="19" t="str">
        <f>+IF(+R892=0,"O K","НЕРАВНЕНИЕ !")</f>
        <v>O K</v>
      </c>
      <c r="S2" s="20" t="s">
        <v>191</v>
      </c>
      <c r="T2" s="21" t="str">
        <f>+IF(+T892=0,"O K","НЕРАВНЕНИЕ !")</f>
        <v>O K</v>
      </c>
      <c r="U2" s="46"/>
      <c r="V2" s="422" t="s">
        <v>190</v>
      </c>
      <c r="W2" s="423" t="str">
        <f>+IF(+W892=0,"O K","НЕРАВНЕНИЕ !")</f>
        <v>O K</v>
      </c>
      <c r="X2" s="424" t="s">
        <v>187</v>
      </c>
      <c r="Y2" s="425" t="str">
        <f>+IF(+Y892=0,"O K","НЕРАВНЕНИЕ !")</f>
        <v>O K</v>
      </c>
      <c r="Z2" s="426" t="s">
        <v>191</v>
      </c>
      <c r="AA2" s="427" t="str">
        <f>+IF(+AA892=0,"O K","НЕРАВНЕНИЕ !")</f>
        <v>O K</v>
      </c>
      <c r="AB2" s="46"/>
      <c r="AC2" s="71" t="s">
        <v>190</v>
      </c>
      <c r="AD2" s="69" t="str">
        <f>+IF(+AD892=0,"O K","НЕРАВНЕНИЕ !")</f>
        <v>O K</v>
      </c>
      <c r="AE2" s="70" t="s">
        <v>187</v>
      </c>
      <c r="AF2" s="69" t="str">
        <f>+IF(+AF892=0,"O K","НЕРАВНЕНИЕ !")</f>
        <v>O K</v>
      </c>
      <c r="AG2" s="70" t="s">
        <v>191</v>
      </c>
      <c r="AH2" s="68" t="str">
        <f>+IF(+AH892=0,"O K","НЕРАВНЕНИЕ !")</f>
        <v>O K</v>
      </c>
      <c r="AI2" s="46"/>
      <c r="AJ2" s="204"/>
      <c r="AK2" s="1556" t="s">
        <v>190</v>
      </c>
      <c r="AL2" s="1739" t="str">
        <f>+IF(+AL892=0,"O K","НЕРАВНЕНИЕ !")</f>
        <v>O K</v>
      </c>
      <c r="AM2" s="1737" t="s">
        <v>187</v>
      </c>
      <c r="AN2" s="1738" t="str">
        <f>+IF(+AN892=0,"O K","НЕРАВНЕНИЕ !")</f>
        <v>O K</v>
      </c>
      <c r="AO2" s="1737" t="s">
        <v>191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54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4"/>
      <c r="C3" s="245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54"/>
      <c r="B4" s="2454"/>
      <c r="C4" s="2454"/>
      <c r="D4" s="2449"/>
      <c r="E4" s="2450"/>
      <c r="F4" s="1917" t="s">
        <v>1948</v>
      </c>
      <c r="G4" s="2451" t="s">
        <v>2307</v>
      </c>
      <c r="H4" s="2452"/>
      <c r="I4" s="2452"/>
      <c r="J4" s="2452"/>
      <c r="K4" s="2452"/>
      <c r="L4" s="2453"/>
      <c r="M4" s="47"/>
      <c r="N4" s="1950" t="str">
        <f>+IF($N$2="31 дек","12",+IF($N$2="30 сеп","09",+IF($N$2="30 юни","06",+IF($N$2="31 мар","03",0))))</f>
        <v>03</v>
      </c>
      <c r="O4" s="18" t="s">
        <v>188</v>
      </c>
      <c r="P4" s="19" t="str">
        <f>+IF(+P894=0,"O K","НЕРАВНЕНИЕ !")</f>
        <v>O K</v>
      </c>
      <c r="Q4" s="20" t="s">
        <v>189</v>
      </c>
      <c r="R4" s="19" t="str">
        <f>+IF(+R894=0,"O K","НЕРАВНЕНИЕ !")</f>
        <v>O K</v>
      </c>
      <c r="S4" s="20" t="s">
        <v>192</v>
      </c>
      <c r="T4" s="21" t="str">
        <f>+IF(+T894=0,"O K","НЕРАВНЕНИЕ !")</f>
        <v>O K</v>
      </c>
      <c r="U4" s="47"/>
      <c r="V4" s="422" t="s">
        <v>188</v>
      </c>
      <c r="W4" s="423" t="str">
        <f>+IF(+W894=0,"O K","НЕРАВНЕНИЕ !")</f>
        <v>O K</v>
      </c>
      <c r="X4" s="424" t="s">
        <v>189</v>
      </c>
      <c r="Y4" s="425" t="str">
        <f>+IF(+Y894=0,"O K","НЕРАВНЕНИЕ !")</f>
        <v>O K</v>
      </c>
      <c r="Z4" s="426" t="s">
        <v>192</v>
      </c>
      <c r="AA4" s="429" t="str">
        <f>+IF(+AA894=0,"O K","НЕРАВНЕНИЕ !")</f>
        <v>O K</v>
      </c>
      <c r="AB4" s="47"/>
      <c r="AC4" s="71" t="s">
        <v>188</v>
      </c>
      <c r="AD4" s="69" t="str">
        <f>+IF(+AD894=0,"O K","НЕРАВНЕНИЕ !")</f>
        <v>O K</v>
      </c>
      <c r="AE4" s="70" t="s">
        <v>189</v>
      </c>
      <c r="AF4" s="69" t="str">
        <f>+IF(+AF894=0,"O K","НЕРАВНЕНИЕ !")</f>
        <v>O K</v>
      </c>
      <c r="AG4" s="70" t="s">
        <v>192</v>
      </c>
      <c r="AH4" s="68" t="str">
        <f>+IF(+AH894=0,"O K","НЕРАВНЕНИЕ !")</f>
        <v>O K</v>
      </c>
      <c r="AI4" s="47"/>
      <c r="AJ4" s="204"/>
      <c r="AK4" s="1554" t="s">
        <v>188</v>
      </c>
      <c r="AL4" s="1555" t="str">
        <f>+IF(+AL894=0,"O K","НЕРАВНЕНИЕ !")</f>
        <v>O K</v>
      </c>
      <c r="AM4" s="1737" t="s">
        <v>189</v>
      </c>
      <c r="AN4" s="1738" t="str">
        <f>+IF(+AN894=0,"O K","НЕРАВНЕНИЕ !")</f>
        <v>O K</v>
      </c>
      <c r="AO4" s="1737" t="s">
        <v>192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54"/>
      <c r="B5" s="2454"/>
      <c r="C5" s="245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790</v>
      </c>
      <c r="B6" s="3"/>
      <c r="C6" s="2442">
        <v>104076411</v>
      </c>
      <c r="D6" s="2443"/>
      <c r="E6" s="2444"/>
      <c r="F6" s="442" t="s">
        <v>532</v>
      </c>
      <c r="G6" s="2434" t="s">
        <v>2308</v>
      </c>
      <c r="H6" s="2435"/>
      <c r="I6" s="2435"/>
      <c r="J6" s="2435"/>
      <c r="K6" s="2435"/>
      <c r="L6" s="2436"/>
      <c r="M6" s="48"/>
      <c r="N6" s="111"/>
      <c r="O6" s="2421" t="s">
        <v>1116</v>
      </c>
      <c r="P6" s="2422"/>
      <c r="Q6" s="2422"/>
      <c r="R6" s="2422"/>
      <c r="S6" s="2422"/>
      <c r="T6" s="2423"/>
      <c r="U6" s="48"/>
      <c r="V6" s="2415" t="s">
        <v>184</v>
      </c>
      <c r="W6" s="2416"/>
      <c r="X6" s="2416"/>
      <c r="Y6" s="2416"/>
      <c r="Z6" s="2416"/>
      <c r="AA6" s="2417"/>
      <c r="AB6" s="48"/>
      <c r="AC6" s="2427" t="s">
        <v>160</v>
      </c>
      <c r="AD6" s="2428"/>
      <c r="AE6" s="2428"/>
      <c r="AF6" s="2428"/>
      <c r="AG6" s="2428"/>
      <c r="AH6" s="2429"/>
      <c r="AI6" s="48"/>
      <c r="AJ6" s="204"/>
      <c r="AK6" s="2433" t="str">
        <f>+E2</f>
        <v>СУ"ГЕОРГИ СТОЙКОВ РАКОВСКИ"</v>
      </c>
      <c r="AL6" s="2412"/>
      <c r="AM6" s="2412"/>
      <c r="AN6" s="1557" t="s">
        <v>193</v>
      </c>
      <c r="AO6" s="2412" t="str">
        <f>+H12</f>
        <v>31 март 2021 г.</v>
      </c>
      <c r="AP6" s="241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24"/>
      <c r="P7" s="2425"/>
      <c r="Q7" s="2425"/>
      <c r="R7" s="2425"/>
      <c r="S7" s="2425"/>
      <c r="T7" s="2426"/>
      <c r="U7" s="421"/>
      <c r="V7" s="2418"/>
      <c r="W7" s="2419"/>
      <c r="X7" s="2419"/>
      <c r="Y7" s="2419"/>
      <c r="Z7" s="2419"/>
      <c r="AA7" s="2420"/>
      <c r="AB7" s="45"/>
      <c r="AC7" s="2430"/>
      <c r="AD7" s="2431"/>
      <c r="AE7" s="2431"/>
      <c r="AF7" s="2431"/>
      <c r="AG7" s="2431"/>
      <c r="AH7" s="2432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257</v>
      </c>
      <c r="B8" s="6"/>
      <c r="C8" s="1055"/>
      <c r="D8" s="199" t="s">
        <v>1135</v>
      </c>
      <c r="E8" s="964">
        <v>2021</v>
      </c>
      <c r="F8" s="443" t="s">
        <v>1202</v>
      </c>
      <c r="G8" s="2445"/>
      <c r="H8" s="2446"/>
      <c r="I8" s="1269" t="s">
        <v>1204</v>
      </c>
      <c r="J8" s="2447"/>
      <c r="K8" s="2448"/>
      <c r="L8" s="2448"/>
      <c r="M8" s="48"/>
      <c r="N8" s="1569" t="s">
        <v>376</v>
      </c>
      <c r="O8" s="1095" t="s">
        <v>182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183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376</v>
      </c>
      <c r="AK8" s="1504" t="s">
        <v>194</v>
      </c>
      <c r="AL8" s="1505"/>
      <c r="AM8" s="1506" t="s">
        <v>194</v>
      </c>
      <c r="AN8" s="1505"/>
      <c r="AO8" s="1502" t="s">
        <v>194</v>
      </c>
      <c r="AP8" s="1503"/>
      <c r="AQ8" s="43"/>
      <c r="AR8" s="1110" t="s">
        <v>2034</v>
      </c>
      <c r="AS8" s="1111"/>
      <c r="AT8" s="1112"/>
      <c r="AU8" s="43"/>
      <c r="AV8" s="2414">
        <f>+IF(AND(+AV13=0,AW13=0,AX13=0),0,"КОНТРОЛА - НАЛИЧИЕ И БРОЙ  НА ГРЕШНИ КРАЙНИ САЛДА")</f>
        <v>0</v>
      </c>
      <c r="AW8" s="2414"/>
      <c r="AX8" s="2414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258</v>
      </c>
      <c r="B10" s="5"/>
      <c r="C10" s="962"/>
      <c r="D10" s="199" t="s">
        <v>259</v>
      </c>
      <c r="E10" s="5"/>
      <c r="F10" s="963"/>
      <c r="G10" s="199" t="s">
        <v>378</v>
      </c>
      <c r="H10" s="444"/>
      <c r="I10" s="5"/>
      <c r="J10" s="5"/>
      <c r="K10" s="2409" t="s">
        <v>2306</v>
      </c>
      <c r="L10" s="2410"/>
      <c r="M10" s="48"/>
      <c r="N10" s="1571">
        <f>+$C8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142" t="s">
        <v>377</v>
      </c>
      <c r="W10" s="143"/>
      <c r="X10" s="26" t="s">
        <v>260</v>
      </c>
      <c r="Y10" s="144"/>
      <c r="Z10" s="145" t="s">
        <v>261</v>
      </c>
      <c r="AA10" s="146"/>
      <c r="AB10" s="49"/>
      <c r="AC10" s="142" t="s">
        <v>377</v>
      </c>
      <c r="AD10" s="143"/>
      <c r="AE10" s="26" t="s">
        <v>260</v>
      </c>
      <c r="AF10" s="144"/>
      <c r="AG10" s="145" t="s">
        <v>261</v>
      </c>
      <c r="AH10" s="146"/>
      <c r="AI10" s="48"/>
      <c r="AJ10" s="1562">
        <f>+C8</f>
        <v>0</v>
      </c>
      <c r="AK10" s="1530" t="s">
        <v>377</v>
      </c>
      <c r="AL10" s="1531"/>
      <c r="AM10" s="1532" t="s">
        <v>260</v>
      </c>
      <c r="AN10" s="1533"/>
      <c r="AO10" s="1534" t="s">
        <v>261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1000</v>
      </c>
      <c r="B12" s="1072"/>
      <c r="C12" s="1073"/>
      <c r="D12" s="1074"/>
      <c r="E12" s="2455">
        <f>+F10</f>
        <v>0</v>
      </c>
      <c r="F12" s="2455"/>
      <c r="G12" s="1070" t="s">
        <v>1001</v>
      </c>
      <c r="H12" s="2411" t="s">
        <v>2185</v>
      </c>
      <c r="I12" s="2411"/>
      <c r="J12" s="2411"/>
      <c r="K12" s="2411"/>
      <c r="L12" s="1436" t="s">
        <v>1177</v>
      </c>
      <c r="M12" s="50"/>
      <c r="N12" s="1573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1059" t="s">
        <v>368</v>
      </c>
      <c r="W12" s="1088" t="s">
        <v>369</v>
      </c>
      <c r="X12" s="1089" t="s">
        <v>46</v>
      </c>
      <c r="Y12" s="1090" t="s">
        <v>384</v>
      </c>
      <c r="Z12" s="1091" t="s">
        <v>368</v>
      </c>
      <c r="AA12" s="1060" t="s">
        <v>369</v>
      </c>
      <c r="AB12" s="50"/>
      <c r="AC12" s="1059" t="s">
        <v>368</v>
      </c>
      <c r="AD12" s="1088" t="s">
        <v>369</v>
      </c>
      <c r="AE12" s="1089" t="s">
        <v>46</v>
      </c>
      <c r="AF12" s="1090" t="s">
        <v>384</v>
      </c>
      <c r="AG12" s="1091" t="s">
        <v>368</v>
      </c>
      <c r="AH12" s="1060" t="s">
        <v>369</v>
      </c>
      <c r="AI12" s="50"/>
      <c r="AJ12" s="1513" t="s">
        <v>161</v>
      </c>
      <c r="AK12" s="1514" t="s">
        <v>368</v>
      </c>
      <c r="AL12" s="1515" t="s">
        <v>369</v>
      </c>
      <c r="AM12" s="1516" t="s">
        <v>46</v>
      </c>
      <c r="AN12" s="1517" t="s">
        <v>384</v>
      </c>
      <c r="AO12" s="1518" t="s">
        <v>368</v>
      </c>
      <c r="AP12" s="1519" t="s">
        <v>369</v>
      </c>
      <c r="AQ12" s="43"/>
      <c r="AR12" s="2174" t="s">
        <v>2081</v>
      </c>
      <c r="AS12" s="2175" t="s">
        <v>195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8" thickTop="1">
      <c r="A13" s="332" t="s">
        <v>201</v>
      </c>
      <c r="B13" s="333" t="s">
        <v>370</v>
      </c>
      <c r="C13" s="54"/>
      <c r="D13" s="54"/>
      <c r="E13" s="54"/>
      <c r="F13" s="54"/>
      <c r="G13" s="54"/>
      <c r="H13" s="2437">
        <f>+IF(AND(AV13=0,AW13=0,AX13=0),0,"ИМА грешни КРАЙНИ салда - виж колони AV:AX")</f>
        <v>0</v>
      </c>
      <c r="I13" s="2437"/>
      <c r="J13" s="2437"/>
      <c r="K13" s="2437"/>
      <c r="L13" s="2438"/>
      <c r="M13" s="49"/>
      <c r="N13" s="1075" t="s">
        <v>201</v>
      </c>
      <c r="O13" s="1076">
        <f t="shared" ref="O13:T13" si="0">+O890</f>
        <v>6786110.8099999996</v>
      </c>
      <c r="P13" s="1077">
        <f t="shared" si="0"/>
        <v>6786110.8099999996</v>
      </c>
      <c r="Q13" s="1078">
        <f t="shared" si="0"/>
        <v>360891.35</v>
      </c>
      <c r="R13" s="1077">
        <f t="shared" si="0"/>
        <v>360891.35</v>
      </c>
      <c r="S13" s="1078">
        <f t="shared" si="0"/>
        <v>6919485.3899999997</v>
      </c>
      <c r="T13" s="1079">
        <f t="shared" si="0"/>
        <v>6919485.3899999997</v>
      </c>
      <c r="U13" s="344"/>
      <c r="V13" s="1080">
        <f t="shared" ref="V13:AA13" si="1">+V890</f>
        <v>14574.68</v>
      </c>
      <c r="W13" s="1081">
        <f t="shared" si="1"/>
        <v>14574.68</v>
      </c>
      <c r="X13" s="1082">
        <f t="shared" si="1"/>
        <v>21251.75</v>
      </c>
      <c r="Y13" s="1081">
        <f t="shared" si="1"/>
        <v>21251.75</v>
      </c>
      <c r="Z13" s="1082">
        <f t="shared" si="1"/>
        <v>30134.02</v>
      </c>
      <c r="AA13" s="1083">
        <f t="shared" si="1"/>
        <v>30134.02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201</v>
      </c>
      <c r="AK13" s="1521">
        <f t="shared" ref="AK13:AP13" si="3">+AK890</f>
        <v>6800685.4900000002</v>
      </c>
      <c r="AL13" s="1522">
        <f t="shared" si="3"/>
        <v>6800685.4900000002</v>
      </c>
      <c r="AM13" s="1523">
        <f t="shared" si="3"/>
        <v>382143.1</v>
      </c>
      <c r="AN13" s="1522">
        <f t="shared" si="3"/>
        <v>382143.1</v>
      </c>
      <c r="AO13" s="1523">
        <f t="shared" si="3"/>
        <v>6949619.4100000001</v>
      </c>
      <c r="AP13" s="1524">
        <f t="shared" si="3"/>
        <v>6949619.4100000001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0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2185</v>
      </c>
      <c r="BA14" s="565"/>
      <c r="BB14" s="566"/>
      <c r="BC14" s="43"/>
      <c r="BD14" s="43"/>
    </row>
    <row r="15" spans="1:56" ht="15.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4246146.97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4246146.97</v>
      </c>
      <c r="U15" s="51"/>
      <c r="V15" s="541">
        <f>+'NF-KSF-TRIAL-BAL-2021'!O15+'RA-TRIAL-BAL-2021'!O15+'DES-TRIAL-BAL-2021'!O15+'DMP-TRIAL-BAL-2021'!O15</f>
        <v>2093.6799999999998</v>
      </c>
      <c r="W15" s="529">
        <f>+'NF-KSF-TRIAL-BAL-2021'!P15+'RA-TRIAL-BAL-2021'!P15+'DES-TRIAL-BAL-2021'!P15+'DMP-TRIAL-BAL-2021'!P15</f>
        <v>0</v>
      </c>
      <c r="X15" s="528">
        <f>+'NF-KSF-TRIAL-BAL-2021'!Q15+'RA-TRIAL-BAL-2021'!Q15+'DES-TRIAL-BAL-2021'!Q15+'DMP-TRIAL-BAL-2021'!Q15</f>
        <v>0</v>
      </c>
      <c r="Y15" s="529">
        <f>+'NF-KSF-TRIAL-BAL-2021'!R15+'RA-TRIAL-BAL-2021'!R15+'DES-TRIAL-BAL-2021'!R15+'DMP-TRIAL-BAL-2021'!R15</f>
        <v>0</v>
      </c>
      <c r="Z15" s="528">
        <f>+'NF-KSF-TRIAL-BAL-2021'!S15+'RA-TRIAL-BAL-2021'!S15+'DES-TRIAL-BAL-2021'!S15+'DMP-TRIAL-BAL-2021'!S15</f>
        <v>2093.6799999999998</v>
      </c>
      <c r="AA15" s="347">
        <f>+'NF-KSF-TRIAL-BAL-2021'!T15+'RA-TRIAL-BAL-2021'!T15+'DES-TRIAL-BAL-2021'!T15+'DMP-TRIAL-BAL-2021'!T15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2093.6799999999998</v>
      </c>
      <c r="AL15" s="970">
        <f t="shared" si="9"/>
        <v>4246146.97</v>
      </c>
      <c r="AM15" s="326">
        <f t="shared" si="9"/>
        <v>0</v>
      </c>
      <c r="AN15" s="970">
        <f t="shared" si="9"/>
        <v>0</v>
      </c>
      <c r="AO15" s="326">
        <f>+S15+Z15+AG15</f>
        <v>2093.6799999999998</v>
      </c>
      <c r="AP15" s="28">
        <f>+T15+AA15+AH15</f>
        <v>4246146.97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2186</v>
      </c>
      <c r="BA15" s="568"/>
      <c r="BB15" s="569"/>
      <c r="BC15" s="43"/>
      <c r="BD15" s="43"/>
    </row>
    <row r="16" spans="1:56" ht="15.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2187</v>
      </c>
      <c r="BA16" s="568"/>
      <c r="BB16" s="569"/>
      <c r="BC16" s="43"/>
      <c r="BD16" s="43"/>
    </row>
    <row r="17" spans="1:56" ht="15.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2188</v>
      </c>
      <c r="BA17" s="571"/>
      <c r="BB17" s="572"/>
      <c r="BC17" s="43"/>
      <c r="BD17" s="43"/>
    </row>
    <row r="18" spans="1:56" ht="15.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2189</v>
      </c>
      <c r="BA19" s="2305"/>
      <c r="BB19" s="43"/>
      <c r="BC19" s="43"/>
      <c r="BD19" s="43"/>
    </row>
    <row r="20" spans="1:56" ht="15.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2190</v>
      </c>
      <c r="BA20" s="2307"/>
      <c r="BB20" s="43"/>
      <c r="BC20" s="43"/>
      <c r="BD20" s="43"/>
    </row>
    <row r="21" spans="1:56" ht="15.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2191</v>
      </c>
      <c r="BA22" s="2305"/>
      <c r="BB22" s="43"/>
      <c r="BC22" s="43"/>
      <c r="BD22" s="43"/>
    </row>
    <row r="23" spans="1:56" ht="15.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2192</v>
      </c>
      <c r="BA23" s="2307"/>
      <c r="BB23" s="43"/>
      <c r="BC23" s="43"/>
      <c r="BD23" s="43"/>
    </row>
    <row r="24" spans="1:56" ht="15.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2193</v>
      </c>
      <c r="BA25" s="2305"/>
      <c r="BB25" s="43"/>
      <c r="BC25" s="43"/>
      <c r="BD25" s="43"/>
    </row>
    <row r="26" spans="1:56" ht="15.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2194</v>
      </c>
      <c r="BA26" s="2307"/>
      <c r="BB26" s="43"/>
      <c r="BC26" s="43"/>
      <c r="BD26" s="43"/>
    </row>
    <row r="27" spans="1:56" ht="15.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2195</v>
      </c>
      <c r="BA28" s="2305"/>
      <c r="BB28" s="43"/>
      <c r="BC28" s="43"/>
      <c r="BD28" s="43"/>
    </row>
    <row r="29" spans="1:56" ht="15.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2196</v>
      </c>
      <c r="BA29" s="2307"/>
      <c r="BB29" s="43"/>
      <c r="BC29" s="43"/>
      <c r="BD29" s="43"/>
    </row>
    <row r="30" spans="1:56" ht="15.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263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263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263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263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263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263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263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263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263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263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263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263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263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263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263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263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263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263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263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263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263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263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263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263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263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+'NF-KSF-TRIAL-BAL-2021'!O73+'RA-TRIAL-BAL-2021'!O73+'DES-TRIAL-BAL-2021'!O73+'DMP-TRIAL-BAL-2021'!O73</f>
        <v>0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0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8"/>
        <v>2041</v>
      </c>
      <c r="O77" s="120">
        <v>12260</v>
      </c>
      <c r="P77" s="9">
        <v>0</v>
      </c>
      <c r="Q77" s="325"/>
      <c r="R77" s="324"/>
      <c r="S77" s="27">
        <f t="shared" si="34"/>
        <v>12260</v>
      </c>
      <c r="T77" s="30">
        <v>0</v>
      </c>
      <c r="U77" s="51"/>
      <c r="V77" s="541">
        <f>+'NF-KSF-TRIAL-BAL-2021'!O77+'RA-TRIAL-BAL-2021'!O77+'DES-TRIAL-BAL-2021'!O77+'DMP-TRIAL-BAL-2021'!O77</f>
        <v>0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0</v>
      </c>
      <c r="Y77" s="529">
        <f>+'NF-KSF-TRIAL-BAL-2021'!R77+'RA-TRIAL-BAL-2021'!R77+'DES-TRIAL-BAL-2021'!R77+'DMP-TRIAL-BAL-2021'!R77</f>
        <v>0</v>
      </c>
      <c r="Z77" s="528">
        <f>+'NF-KSF-TRIAL-BAL-2021'!S77+'RA-TRIAL-BAL-2021'!S77+'DES-TRIAL-BAL-2021'!S77+'DMP-TRIAL-BAL-2021'!S77</f>
        <v>0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12260</v>
      </c>
      <c r="AL77" s="9">
        <v>0</v>
      </c>
      <c r="AM77" s="326">
        <f t="shared" si="39"/>
        <v>0</v>
      </c>
      <c r="AN77" s="970">
        <f t="shared" si="39"/>
        <v>0</v>
      </c>
      <c r="AO77" s="326">
        <f t="shared" si="35"/>
        <v>12260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+'NF-KSF-TRIAL-BAL-2021'!O78+'RA-TRIAL-BAL-2021'!O78+'DES-TRIAL-BAL-2021'!O78+'DMP-TRIAL-BAL-2021'!O78</f>
        <v>0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0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+'NF-KSF-TRIAL-BAL-2021'!O81+'RA-TRIAL-BAL-2021'!O81+'DES-TRIAL-BAL-2021'!O81+'DMP-TRIAL-BAL-2021'!O81</f>
        <v>0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0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+'NF-KSF-TRIAL-BAL-2021'!O89+'RA-TRIAL-BAL-2021'!O89+'DES-TRIAL-BAL-2021'!O89+'DMP-TRIAL-BAL-2021'!O89</f>
        <v>0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0</v>
      </c>
      <c r="Z89" s="528">
        <f>+'NF-KSF-TRIAL-BAL-2021'!S89+'RA-TRIAL-BAL-2021'!S89+'DES-TRIAL-BAL-2021'!S89+'DMP-TRIAL-BAL-2021'!S89</f>
        <v>0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263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263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263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263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263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263</v>
      </c>
      <c r="N95" s="1733">
        <f t="shared" si="44"/>
        <v>2413</v>
      </c>
      <c r="O95" s="575">
        <v>0</v>
      </c>
      <c r="P95" s="576">
        <v>151137.60000000001</v>
      </c>
      <c r="Q95" s="325"/>
      <c r="R95" s="324">
        <v>13469.58</v>
      </c>
      <c r="S95" s="29">
        <v>0</v>
      </c>
      <c r="T95" s="28">
        <f t="shared" si="47"/>
        <v>164607.18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151137.60000000001</v>
      </c>
      <c r="AM95" s="837">
        <f t="shared" ref="AM95:AM101" si="51">+ROUND(+Q95+X95+AE95,2)</f>
        <v>0</v>
      </c>
      <c r="AN95" s="2135">
        <f t="shared" ref="AN95:AN101" si="52">+ROUND(+R95+Y95+AF95,2)</f>
        <v>13469.58</v>
      </c>
      <c r="AO95" s="29">
        <v>0</v>
      </c>
      <c r="AP95" s="28">
        <f t="shared" si="49"/>
        <v>164607.18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263</v>
      </c>
      <c r="N96" s="1733">
        <f t="shared" si="44"/>
        <v>2414</v>
      </c>
      <c r="O96" s="575">
        <v>0</v>
      </c>
      <c r="P96" s="576">
        <v>179640.13</v>
      </c>
      <c r="Q96" s="325"/>
      <c r="R96" s="324">
        <v>15711.69</v>
      </c>
      <c r="S96" s="29">
        <v>0</v>
      </c>
      <c r="T96" s="28">
        <f t="shared" si="47"/>
        <v>195351.82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179640.13</v>
      </c>
      <c r="AM96" s="837">
        <f t="shared" si="51"/>
        <v>0</v>
      </c>
      <c r="AN96" s="2135">
        <f t="shared" si="52"/>
        <v>15711.69</v>
      </c>
      <c r="AO96" s="29">
        <v>0</v>
      </c>
      <c r="AP96" s="28">
        <f t="shared" si="49"/>
        <v>195351.82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263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263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263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263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263</v>
      </c>
      <c r="N101" s="2134">
        <f t="shared" si="44"/>
        <v>2420</v>
      </c>
      <c r="O101" s="856">
        <v>0</v>
      </c>
      <c r="P101" s="597">
        <v>818.4</v>
      </c>
      <c r="Q101" s="126"/>
      <c r="R101" s="127">
        <v>51.15</v>
      </c>
      <c r="S101" s="382">
        <v>0</v>
      </c>
      <c r="T101" s="57">
        <f t="shared" si="47"/>
        <v>869.55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818.4</v>
      </c>
      <c r="AM101" s="837">
        <f t="shared" si="51"/>
        <v>0</v>
      </c>
      <c r="AN101" s="2135">
        <f t="shared" si="52"/>
        <v>51.15</v>
      </c>
      <c r="AO101" s="29">
        <v>0</v>
      </c>
      <c r="AP101" s="28">
        <f t="shared" si="49"/>
        <v>869.55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263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263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53"/>
        <v>3020</v>
      </c>
      <c r="O104" s="120">
        <v>15403.5</v>
      </c>
      <c r="P104" s="9">
        <v>0</v>
      </c>
      <c r="Q104" s="325"/>
      <c r="R104" s="324"/>
      <c r="S104" s="27">
        <f t="shared" si="54"/>
        <v>15403.5</v>
      </c>
      <c r="T104" s="30">
        <v>0</v>
      </c>
      <c r="U104" s="51"/>
      <c r="V104" s="541">
        <f>+'NF-KSF-TRIAL-BAL-2021'!O104+'RA-TRIAL-BAL-2021'!O104+'DES-TRIAL-BAL-2021'!O104+'DMP-TRIAL-BAL-2021'!O104</f>
        <v>0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0</v>
      </c>
      <c r="Y104" s="529">
        <f>+'NF-KSF-TRIAL-BAL-2021'!R104+'RA-TRIAL-BAL-2021'!R104+'DES-TRIAL-BAL-2021'!R104+'DMP-TRIAL-BAL-2021'!R104</f>
        <v>0</v>
      </c>
      <c r="Z104" s="528">
        <f>+'NF-KSF-TRIAL-BAL-2021'!S104+'RA-TRIAL-BAL-2021'!S104+'DES-TRIAL-BAL-2021'!S104+'DMP-TRIAL-BAL-2021'!S104</f>
        <v>0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0</v>
      </c>
      <c r="AN104" s="970">
        <f t="shared" si="57"/>
        <v>0</v>
      </c>
      <c r="AO104" s="326">
        <f t="shared" si="58"/>
        <v>15403.5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263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263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263</v>
      </c>
      <c r="N114" s="112">
        <f t="shared" ref="N114:N195" si="64">+A114</f>
        <v>4010</v>
      </c>
      <c r="O114" s="328">
        <v>0</v>
      </c>
      <c r="P114" s="324">
        <v>3371</v>
      </c>
      <c r="Q114" s="325">
        <v>38425.379999999997</v>
      </c>
      <c r="R114" s="324">
        <v>35054.379999999997</v>
      </c>
      <c r="S114" s="330">
        <v>0</v>
      </c>
      <c r="T114" s="327">
        <f>+IF(ABS(+O114+Q114)&lt;=ABS(P114+R114),-O114+P114-Q114+R114,0)</f>
        <v>0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0</v>
      </c>
      <c r="X114" s="525">
        <f>+'NF-KSF-TRIAL-BAL-2021'!Q114+'RA-TRIAL-BAL-2021'!Q114+'DES-TRIAL-BAL-2021'!Q114+'DMP-TRIAL-BAL-2021'!Q114</f>
        <v>0</v>
      </c>
      <c r="Y114" s="526">
        <f>+'NF-KSF-TRIAL-BAL-2021'!R114+'RA-TRIAL-BAL-2021'!R114+'DES-TRIAL-BAL-2021'!R114+'DMP-TRIAL-BAL-2021'!R114</f>
        <v>0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3371</v>
      </c>
      <c r="AM114" s="326">
        <f t="shared" si="65"/>
        <v>38425.379999999997</v>
      </c>
      <c r="AN114" s="970">
        <f t="shared" si="65"/>
        <v>35054.379999999997</v>
      </c>
      <c r="AO114" s="330">
        <v>0</v>
      </c>
      <c r="AP114" s="28">
        <f>+T114+AA114+AH114</f>
        <v>0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64"/>
        <v>4020</v>
      </c>
      <c r="O115" s="120">
        <v>757.02</v>
      </c>
      <c r="P115" s="9">
        <v>0</v>
      </c>
      <c r="Q115" s="325"/>
      <c r="R115" s="324">
        <v>757.02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0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0</v>
      </c>
      <c r="Y115" s="529">
        <f>+'NF-KSF-TRIAL-BAL-2021'!R115+'RA-TRIAL-BAL-2021'!R115+'DES-TRIAL-BAL-2021'!R115+'DMP-TRIAL-BAL-2021'!R115</f>
        <v>0</v>
      </c>
      <c r="Z115" s="528">
        <f>+'NF-KSF-TRIAL-BAL-2021'!S115+'RA-TRIAL-BAL-2021'!S115+'DES-TRIAL-BAL-2021'!S115+'DMP-TRIAL-BAL-2021'!S115</f>
        <v>0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757.02</v>
      </c>
      <c r="AL115" s="9">
        <v>0</v>
      </c>
      <c r="AM115" s="326">
        <f t="shared" si="65"/>
        <v>0</v>
      </c>
      <c r="AN115" s="970">
        <f t="shared" si="65"/>
        <v>757.02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263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263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64"/>
        <v>4211</v>
      </c>
      <c r="O128" s="8">
        <v>0</v>
      </c>
      <c r="P128" s="121"/>
      <c r="Q128" s="325">
        <v>30101.82</v>
      </c>
      <c r="R128" s="324">
        <v>38466.07</v>
      </c>
      <c r="S128" s="29">
        <v>0</v>
      </c>
      <c r="T128" s="28">
        <f>+IF(ABS(+O128+Q128)&lt;=ABS(P128+R128),-O128+P128-Q128+R128,0)</f>
        <v>8364.25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0</v>
      </c>
      <c r="X128" s="528">
        <f>+'NF-KSF-TRIAL-BAL-2021'!Q128+'RA-TRIAL-BAL-2021'!Q128+'DES-TRIAL-BAL-2021'!Q128+'DMP-TRIAL-BAL-2021'!Q128</f>
        <v>1442.14</v>
      </c>
      <c r="Y128" s="529">
        <f>+'NF-KSF-TRIAL-BAL-2021'!R128+'RA-TRIAL-BAL-2021'!R128+'DES-TRIAL-BAL-2021'!R128+'DMP-TRIAL-BAL-2021'!R128</f>
        <v>1811.16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369.02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31543.96</v>
      </c>
      <c r="AN128" s="970">
        <f t="shared" si="65"/>
        <v>40277.230000000003</v>
      </c>
      <c r="AO128" s="29">
        <v>0</v>
      </c>
      <c r="AP128" s="28">
        <f>+T128+AA128+AH128</f>
        <v>8733.27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64"/>
        <v>4230</v>
      </c>
      <c r="O132" s="8">
        <v>0</v>
      </c>
      <c r="P132" s="369">
        <v>12602.6</v>
      </c>
      <c r="Q132" s="325">
        <v>12602.6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12602.6</v>
      </c>
      <c r="AM132" s="326">
        <f t="shared" si="65"/>
        <v>12602.6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0</v>
      </c>
      <c r="Y146" s="529">
        <f>+'NF-KSF-TRIAL-BAL-2021'!R146+'RA-TRIAL-BAL-2021'!R146+'DES-TRIAL-BAL-2021'!R146+'DMP-TRIAL-BAL-2021'!R146</f>
        <v>0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0</v>
      </c>
      <c r="Y173" s="529">
        <f>+'NF-KSF-TRIAL-BAL-2021'!R173+'RA-TRIAL-BAL-2021'!R173+'DES-TRIAL-BAL-2021'!R173+'DMP-TRIAL-BAL-2021'!R173</f>
        <v>0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263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263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263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263</v>
      </c>
      <c r="N180" s="113">
        <f t="shared" si="64"/>
        <v>4510</v>
      </c>
      <c r="O180" s="581"/>
      <c r="P180" s="576"/>
      <c r="Q180" s="325">
        <v>2163.25</v>
      </c>
      <c r="R180" s="324">
        <v>3314.86</v>
      </c>
      <c r="S180" s="583">
        <f>+IF(ABS(+O180+Q180)&gt;=ABS(P180+R180),+O180-P180+Q180-R180,0)</f>
        <v>0</v>
      </c>
      <c r="T180" s="580">
        <f>+IF(ABS(+O180+Q180)&lt;=ABS(P180+R180),-O180+P180-Q180+R180,0)</f>
        <v>1151.6100000000001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0</v>
      </c>
      <c r="X180" s="587">
        <f>+'NF-KSF-TRIAL-BAL-2021'!Q180+'RA-TRIAL-BAL-2021'!Q180+'DES-TRIAL-BAL-2021'!Q180+'DMP-TRIAL-BAL-2021'!Q180</f>
        <v>108.35</v>
      </c>
      <c r="Y180" s="586">
        <f>+'NF-KSF-TRIAL-BAL-2021'!R180+'RA-TRIAL-BAL-2021'!R180+'DES-TRIAL-BAL-2021'!R180+'DMP-TRIAL-BAL-2021'!R180</f>
        <v>141.63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33.28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2271.6</v>
      </c>
      <c r="AN180" s="970">
        <f t="shared" si="99"/>
        <v>3456.49</v>
      </c>
      <c r="AO180" s="326">
        <f t="shared" si="98"/>
        <v>0</v>
      </c>
      <c r="AP180" s="28">
        <f t="shared" si="92"/>
        <v>1184.8900000000001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263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263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263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12481</v>
      </c>
      <c r="X186" s="587">
        <f>+'NF-KSF-TRIAL-BAL-2021'!Q186+'RA-TRIAL-BAL-2021'!Q186+'DES-TRIAL-BAL-2021'!Q186+'DMP-TRIAL-BAL-2021'!Q186</f>
        <v>0</v>
      </c>
      <c r="Y186" s="586">
        <f>+'NF-KSF-TRIAL-BAL-2021'!R186+'RA-TRIAL-BAL-2021'!R186+'DES-TRIAL-BAL-2021'!R186+'DMP-TRIAL-BAL-2021'!R186</f>
        <v>7742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20223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12481</v>
      </c>
      <c r="AM186" s="326">
        <f t="shared" si="100"/>
        <v>0</v>
      </c>
      <c r="AN186" s="970">
        <f t="shared" si="100"/>
        <v>7742</v>
      </c>
      <c r="AO186" s="29">
        <v>0</v>
      </c>
      <c r="AP186" s="28">
        <f>+T186+AA186+AH186</f>
        <v>20223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263</v>
      </c>
      <c r="N187" s="113">
        <f t="shared" si="64"/>
        <v>4544</v>
      </c>
      <c r="O187" s="575">
        <v>0</v>
      </c>
      <c r="P187" s="576"/>
      <c r="Q187" s="325"/>
      <c r="R187" s="324"/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0</v>
      </c>
      <c r="AN187" s="970">
        <f>+ROUND(+R187+Y187+AF187,2)</f>
        <v>0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263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263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64"/>
        <v>4555</v>
      </c>
      <c r="O191" s="120"/>
      <c r="P191" s="121"/>
      <c r="Q191" s="325">
        <v>5903.14</v>
      </c>
      <c r="R191" s="324">
        <v>9048.6299999999992</v>
      </c>
      <c r="S191" s="27">
        <f>+IF(ABS(+O191+Q191)&gt;=ABS(P191+R191),+O191-P191+Q191-R191,0)</f>
        <v>0</v>
      </c>
      <c r="T191" s="28">
        <f t="shared" si="93"/>
        <v>3145.4899999999989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0</v>
      </c>
      <c r="X191" s="528">
        <f>+'NF-KSF-TRIAL-BAL-2021'!Q191+'RA-TRIAL-BAL-2021'!Q191+'DES-TRIAL-BAL-2021'!Q191+'DMP-TRIAL-BAL-2021'!Q191</f>
        <v>266.22000000000003</v>
      </c>
      <c r="Y191" s="529">
        <f>+'NF-KSF-TRIAL-BAL-2021'!R191+'RA-TRIAL-BAL-2021'!R191+'DES-TRIAL-BAL-2021'!R191+'DMP-TRIAL-BAL-2021'!R191</f>
        <v>358.6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92.38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6169.36</v>
      </c>
      <c r="AN191" s="970">
        <f t="shared" si="104"/>
        <v>9407.23</v>
      </c>
      <c r="AO191" s="326">
        <f>+S191+Z191+AG191</f>
        <v>0</v>
      </c>
      <c r="AP191" s="28">
        <f t="shared" si="103"/>
        <v>3237.869999999999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263</v>
      </c>
      <c r="N192" s="113">
        <f t="shared" si="64"/>
        <v>4556</v>
      </c>
      <c r="O192" s="581"/>
      <c r="P192" s="576"/>
      <c r="Q192" s="325">
        <v>2013.71</v>
      </c>
      <c r="R192" s="324">
        <v>3086.74</v>
      </c>
      <c r="S192" s="583">
        <f>+IF(ABS(+O192+Q192)&gt;=ABS(P192+R192),+O192-P192+Q192-R192,0)</f>
        <v>0</v>
      </c>
      <c r="T192" s="580">
        <f t="shared" si="93"/>
        <v>1073.0299999999997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0</v>
      </c>
      <c r="X192" s="587">
        <f>+'NF-KSF-TRIAL-BAL-2021'!Q192+'RA-TRIAL-BAL-2021'!Q192+'DES-TRIAL-BAL-2021'!Q192+'DMP-TRIAL-BAL-2021'!Q192</f>
        <v>111.03</v>
      </c>
      <c r="Y192" s="586">
        <f>+'NF-KSF-TRIAL-BAL-2021'!R192+'RA-TRIAL-BAL-2021'!R192+'DES-TRIAL-BAL-2021'!R192+'DMP-TRIAL-BAL-2021'!R192</f>
        <v>158.29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47.259999999999991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2124.7399999999998</v>
      </c>
      <c r="AN192" s="970">
        <f t="shared" si="104"/>
        <v>3245.03</v>
      </c>
      <c r="AO192" s="326">
        <f>+S192+Z192+AG192</f>
        <v>0</v>
      </c>
      <c r="AP192" s="28">
        <f t="shared" si="103"/>
        <v>1120.2899999999997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 t="shared" si="64"/>
        <v>4557</v>
      </c>
      <c r="O193" s="120"/>
      <c r="P193" s="121"/>
      <c r="Q193" s="325">
        <v>1204.69</v>
      </c>
      <c r="R193" s="324">
        <v>1846.98</v>
      </c>
      <c r="S193" s="27">
        <f>+IF(ABS(+O193+Q193)&gt;=ABS(P193+R193),+O193-P193+Q193-R193,0)</f>
        <v>0</v>
      </c>
      <c r="T193" s="28">
        <f t="shared" si="93"/>
        <v>642.29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0</v>
      </c>
      <c r="X193" s="528">
        <f>+'NF-KSF-TRIAL-BAL-2021'!Q193+'RA-TRIAL-BAL-2021'!Q193+'DES-TRIAL-BAL-2021'!Q193+'DMP-TRIAL-BAL-2021'!Q193</f>
        <v>67.23</v>
      </c>
      <c r="Y193" s="529">
        <f>+'NF-KSF-TRIAL-BAL-2021'!R193+'RA-TRIAL-BAL-2021'!R193+'DES-TRIAL-BAL-2021'!R193+'DMP-TRIAL-BAL-2021'!R193</f>
        <v>90.55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23.319999999999993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1271.92</v>
      </c>
      <c r="AN193" s="970">
        <f t="shared" si="104"/>
        <v>1937.53</v>
      </c>
      <c r="AO193" s="326">
        <f>+S193+Z193+AG193</f>
        <v>0</v>
      </c>
      <c r="AP193" s="28">
        <f t="shared" si="103"/>
        <v>665.6099999999999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263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263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263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263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263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263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2093.6799999999998</v>
      </c>
      <c r="X202" s="528">
        <f>+'NF-KSF-TRIAL-BAL-2021'!Q202+'RA-TRIAL-BAL-2021'!Q202+'DES-TRIAL-BAL-2021'!Q202+'DMP-TRIAL-BAL-2021'!Q202</f>
        <v>2831.35</v>
      </c>
      <c r="Y202" s="529">
        <f>+'NF-KSF-TRIAL-BAL-2021'!R202+'RA-TRIAL-BAL-2021'!R202+'DES-TRIAL-BAL-2021'!R202+'DMP-TRIAL-BAL-2021'!R202</f>
        <v>737.67</v>
      </c>
      <c r="Z202" s="528">
        <f>+'NF-KSF-TRIAL-BAL-2021'!S202+'RA-TRIAL-BAL-2021'!S202+'DES-TRIAL-BAL-2021'!S202+'DMP-TRIAL-BAL-2021'!S202</f>
        <v>1.1368683772161603E-13</v>
      </c>
      <c r="AA202" s="347">
        <f>+'NF-KSF-TRIAL-BAL-2021'!T202+'RA-TRIAL-BAL-2021'!T202+'DES-TRIAL-BAL-2021'!T202+'DMP-TRIAL-BAL-2021'!T202</f>
        <v>-1.1368683772161603E-13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2093.6799999999998</v>
      </c>
      <c r="AM202" s="326">
        <f t="shared" si="115"/>
        <v>2831.35</v>
      </c>
      <c r="AN202" s="970">
        <f t="shared" si="115"/>
        <v>737.67</v>
      </c>
      <c r="AO202" s="326">
        <f t="shared" si="114"/>
        <v>1.1368683772161603E-13</v>
      </c>
      <c r="AP202" s="28">
        <f t="shared" si="108"/>
        <v>-1.1368683772161603E-13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06"/>
        <v>4624</v>
      </c>
      <c r="O205" s="120">
        <v>2093.6799999999998</v>
      </c>
      <c r="P205" s="121"/>
      <c r="Q205" s="325">
        <v>737.67</v>
      </c>
      <c r="R205" s="324">
        <v>2831.35</v>
      </c>
      <c r="S205" s="27">
        <f t="shared" si="112"/>
        <v>0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2093.6799999999998</v>
      </c>
      <c r="AL205" s="970">
        <f t="shared" si="107"/>
        <v>0</v>
      </c>
      <c r="AM205" s="326">
        <f t="shared" si="115"/>
        <v>737.67</v>
      </c>
      <c r="AN205" s="970">
        <f t="shared" si="115"/>
        <v>2831.35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263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263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263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263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263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263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263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263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263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263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263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+'NF-KSF-TRIAL-BAL-2021'!O216+'RA-TRIAL-BAL-2021'!O216+'DES-TRIAL-BAL-2021'!O216+'DMP-TRIAL-BAL-2021'!O216</f>
        <v>0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0</v>
      </c>
      <c r="Y216" s="586">
        <f>+'NF-KSF-TRIAL-BAL-2021'!R216+'RA-TRIAL-BAL-2021'!R216+'DES-TRIAL-BAL-2021'!R216+'DMP-TRIAL-BAL-2021'!R216</f>
        <v>0</v>
      </c>
      <c r="Z216" s="587">
        <f>+'NF-KSF-TRIAL-BAL-2021'!S216+'RA-TRIAL-BAL-2021'!S216+'DES-TRIAL-BAL-2021'!S216+'DMP-TRIAL-BAL-2021'!S216</f>
        <v>0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263</v>
      </c>
      <c r="N217" s="113">
        <f t="shared" si="106"/>
        <v>4684</v>
      </c>
      <c r="O217" s="581"/>
      <c r="P217" s="576"/>
      <c r="Q217" s="325">
        <v>866.09</v>
      </c>
      <c r="R217" s="324">
        <v>4910.6499999999996</v>
      </c>
      <c r="S217" s="583">
        <f t="shared" si="112"/>
        <v>0</v>
      </c>
      <c r="T217" s="580">
        <f t="shared" si="93"/>
        <v>4044.5599999999995</v>
      </c>
      <c r="U217" s="51"/>
      <c r="V217" s="541">
        <f>+'NF-KSF-TRIAL-BAL-2021'!O217+'RA-TRIAL-BAL-2021'!O217+'DES-TRIAL-BAL-2021'!O217+'DMP-TRIAL-BAL-2021'!O217</f>
        <v>0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4910.6499999999996</v>
      </c>
      <c r="Y217" s="586">
        <f>+'NF-KSF-TRIAL-BAL-2021'!R217+'RA-TRIAL-BAL-2021'!R217+'DES-TRIAL-BAL-2021'!R217+'DMP-TRIAL-BAL-2021'!R217</f>
        <v>866.09</v>
      </c>
      <c r="Z217" s="587">
        <f>+'NF-KSF-TRIAL-BAL-2021'!S217+'RA-TRIAL-BAL-2021'!S217+'DES-TRIAL-BAL-2021'!S217+'DMP-TRIAL-BAL-2021'!S217</f>
        <v>4044.5599999999995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5776.74</v>
      </c>
      <c r="AN217" s="970">
        <f t="shared" si="118"/>
        <v>5776.74</v>
      </c>
      <c r="AO217" s="326">
        <f t="shared" si="114"/>
        <v>4044.5599999999995</v>
      </c>
      <c r="AP217" s="28">
        <f t="shared" si="108"/>
        <v>4044.5599999999995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263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263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263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263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263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263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263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263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263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263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263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263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263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263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263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263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263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263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263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263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263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263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263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263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263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263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263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263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263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263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263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263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263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263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263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263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263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263</v>
      </c>
      <c r="N255" s="113">
        <f t="shared" si="106"/>
        <v>4887</v>
      </c>
      <c r="O255" s="593"/>
      <c r="P255" s="582">
        <v>0</v>
      </c>
      <c r="Q255" s="325">
        <v>29565.71</v>
      </c>
      <c r="R255" s="324">
        <v>29565.71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29565.71</v>
      </c>
      <c r="AN255" s="970">
        <f>+ROUND(+R255+Y255+AF255,2)</f>
        <v>29565.71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263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263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263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263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263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263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263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263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263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263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263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263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263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263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263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263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263</v>
      </c>
      <c r="N272" s="113">
        <f t="shared" si="152"/>
        <v>4961</v>
      </c>
      <c r="O272" s="581">
        <v>4368.51</v>
      </c>
      <c r="P272" s="576"/>
      <c r="Q272" s="325">
        <v>-4368.51</v>
      </c>
      <c r="R272" s="324"/>
      <c r="S272" s="583">
        <f t="shared" si="156"/>
        <v>0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4368.51</v>
      </c>
      <c r="AL272" s="970">
        <f t="shared" ref="AL272:AL282" si="159">+ROUND(+P272+W272+AD272,2)</f>
        <v>0</v>
      </c>
      <c r="AM272" s="326">
        <f t="shared" ref="AM272:AM282" si="160">+ROUND(+Q272+X272+AE272,2)</f>
        <v>-4368.51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263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263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12481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7742</v>
      </c>
      <c r="Y274" s="586">
        <f>+'NF-KSF-TRIAL-BAL-2021'!R274+'RA-TRIAL-BAL-2021'!R274+'DES-TRIAL-BAL-2021'!R274+'DMP-TRIAL-BAL-2021'!R274</f>
        <v>0</v>
      </c>
      <c r="Z274" s="587">
        <f>+'NF-KSF-TRIAL-BAL-2021'!S274+'RA-TRIAL-BAL-2021'!S274+'DES-TRIAL-BAL-2021'!S274+'DMP-TRIAL-BAL-2021'!S274</f>
        <v>20223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12481</v>
      </c>
      <c r="AL274" s="970">
        <f t="shared" si="159"/>
        <v>0</v>
      </c>
      <c r="AM274" s="326">
        <f t="shared" si="160"/>
        <v>7742</v>
      </c>
      <c r="AN274" s="970">
        <f t="shared" si="161"/>
        <v>0</v>
      </c>
      <c r="AO274" s="326">
        <f t="shared" si="154"/>
        <v>20223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263</v>
      </c>
      <c r="N275" s="113">
        <f t="shared" si="152"/>
        <v>4971</v>
      </c>
      <c r="O275" s="581"/>
      <c r="P275" s="576">
        <v>1694.7</v>
      </c>
      <c r="Q275" s="325"/>
      <c r="R275" s="324">
        <v>-1694.7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1694.7</v>
      </c>
      <c r="AM275" s="326">
        <f t="shared" si="160"/>
        <v>0</v>
      </c>
      <c r="AN275" s="970">
        <f t="shared" si="161"/>
        <v>-1694.7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263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263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263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263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0</v>
      </c>
      <c r="Y279" s="586">
        <f>+'NF-KSF-TRIAL-BAL-2021'!R279+'RA-TRIAL-BAL-2021'!R279+'DES-TRIAL-BAL-2021'!R279+'DMP-TRIAL-BAL-2021'!R279</f>
        <v>0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263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263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263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263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263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263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6">
      <c r="A286" s="2288">
        <v>5000</v>
      </c>
      <c r="B286" s="2289" t="s">
        <v>797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263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6">
      <c r="A287" s="88">
        <v>5001</v>
      </c>
      <c r="B287" s="378" t="s">
        <v>798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263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6">
      <c r="A288" s="88">
        <v>5002</v>
      </c>
      <c r="B288" s="378" t="s">
        <v>799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263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6">
      <c r="A289" s="2291">
        <v>5005</v>
      </c>
      <c r="B289" s="2292" t="s">
        <v>800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263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6">
      <c r="A290" s="2291">
        <v>5006</v>
      </c>
      <c r="B290" s="2292" t="s">
        <v>801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263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6">
      <c r="A291" s="88">
        <v>5007</v>
      </c>
      <c r="B291" s="378" t="s">
        <v>802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263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6">
      <c r="A292" s="88">
        <v>5008</v>
      </c>
      <c r="B292" s="378" t="s">
        <v>803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263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6">
      <c r="A293" s="2291">
        <v>5009</v>
      </c>
      <c r="B293" s="2292" t="s">
        <v>804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263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6">
      <c r="A294" s="88">
        <v>5011</v>
      </c>
      <c r="B294" s="378" t="s">
        <v>805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263</v>
      </c>
      <c r="N294" s="113">
        <f t="shared" si="168"/>
        <v>5011</v>
      </c>
      <c r="O294" s="120"/>
      <c r="P294" s="9">
        <v>0</v>
      </c>
      <c r="Q294" s="325">
        <v>1505.2</v>
      </c>
      <c r="R294" s="324">
        <v>1505.2</v>
      </c>
      <c r="S294" s="27">
        <f t="shared" si="176"/>
        <v>0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1505.2</v>
      </c>
      <c r="AN294" s="970">
        <f t="shared" si="178"/>
        <v>1505.2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6">
      <c r="A295" s="88">
        <v>5012</v>
      </c>
      <c r="B295" s="378" t="s">
        <v>806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263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6">
      <c r="A296" s="88">
        <v>5013</v>
      </c>
      <c r="B296" s="378" t="s">
        <v>984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263</v>
      </c>
      <c r="N296" s="113">
        <f t="shared" si="168"/>
        <v>5013</v>
      </c>
      <c r="O296" s="120"/>
      <c r="P296" s="9">
        <v>0</v>
      </c>
      <c r="Q296" s="325">
        <v>117412.51</v>
      </c>
      <c r="R296" s="324">
        <v>73329.7</v>
      </c>
      <c r="S296" s="27">
        <f t="shared" si="176"/>
        <v>44082.81</v>
      </c>
      <c r="T296" s="30">
        <v>0</v>
      </c>
      <c r="U296" s="51"/>
      <c r="V296" s="541">
        <f>+'NF-KSF-TRIAL-BAL-2021'!O296+'RA-TRIAL-BAL-2021'!O296+'DES-TRIAL-BAL-2021'!O296+'DMP-TRIAL-BAL-2021'!O296</f>
        <v>0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0</v>
      </c>
      <c r="Y296" s="529">
        <f>+'NF-KSF-TRIAL-BAL-2021'!R296+'RA-TRIAL-BAL-2021'!R296+'DES-TRIAL-BAL-2021'!R296+'DMP-TRIAL-BAL-2021'!R296</f>
        <v>0</v>
      </c>
      <c r="Z296" s="528">
        <f>+'NF-KSF-TRIAL-BAL-2021'!S296+'RA-TRIAL-BAL-2021'!S296+'DES-TRIAL-BAL-2021'!S296+'DMP-TRIAL-BAL-2021'!S296</f>
        <v>0</v>
      </c>
      <c r="AA296" s="347">
        <f>+'NF-KSF-TRIAL-BAL-2021'!T296+'RA-TRIAL-BAL-2021'!T296+'DES-TRIAL-BAL-2021'!T296+'DMP-TRIAL-BAL-2021'!T296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117412.51</v>
      </c>
      <c r="AN296" s="970">
        <f t="shared" si="178"/>
        <v>73329.7</v>
      </c>
      <c r="AO296" s="326">
        <f t="shared" si="172"/>
        <v>44082.81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6">
      <c r="A297" s="88">
        <v>5014</v>
      </c>
      <c r="B297" s="378" t="s">
        <v>985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263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6">
      <c r="A298" s="88">
        <v>5015</v>
      </c>
      <c r="B298" s="378" t="s">
        <v>986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263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6">
      <c r="A299" s="88">
        <v>5016</v>
      </c>
      <c r="B299" s="378" t="s">
        <v>987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263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6">
      <c r="A300" s="88">
        <v>5017</v>
      </c>
      <c r="B300" s="378" t="s">
        <v>988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263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6">
      <c r="A301" s="88">
        <v>5018</v>
      </c>
      <c r="B301" s="378" t="s">
        <v>989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263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6">
      <c r="A302" s="88">
        <v>5022</v>
      </c>
      <c r="B302" s="378" t="s">
        <v>990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263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6">
      <c r="A303" s="88">
        <v>5024</v>
      </c>
      <c r="B303" s="378" t="s">
        <v>991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263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6">
      <c r="A304" s="88">
        <v>5026</v>
      </c>
      <c r="B304" s="378" t="s">
        <v>992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263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6">
      <c r="A305" s="88">
        <v>5028</v>
      </c>
      <c r="B305" s="378" t="s">
        <v>993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263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6">
      <c r="A306" s="88">
        <v>5071</v>
      </c>
      <c r="B306" s="378" t="s">
        <v>994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263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6">
      <c r="A307" s="88">
        <v>5073</v>
      </c>
      <c r="B307" s="378" t="s">
        <v>995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263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6">
      <c r="A308" s="88">
        <v>5078</v>
      </c>
      <c r="B308" s="378" t="s">
        <v>996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263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263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263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6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263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6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263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6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263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6">
      <c r="A314" s="88">
        <v>5112</v>
      </c>
      <c r="B314" s="1032" t="s">
        <v>1176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263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6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263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6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263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6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263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6">
      <c r="A318" s="88">
        <v>5122</v>
      </c>
      <c r="B318" s="1032" t="s">
        <v>1161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263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6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263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6">
      <c r="A320" s="88">
        <v>5124</v>
      </c>
      <c r="B320" s="1032" t="s">
        <v>1162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263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6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263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6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263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6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263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6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263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263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263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263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263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263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263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263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263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263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263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263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263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263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263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263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263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263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263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263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263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263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263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263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263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263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263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263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263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263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263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263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263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263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263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263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263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263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263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263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263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263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263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263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263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263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263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263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263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263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263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263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263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263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263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263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263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263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263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263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263</v>
      </c>
      <c r="N384" s="112">
        <f t="shared" ref="N384:N452" si="212">+A384</f>
        <v>6010</v>
      </c>
      <c r="O384" s="328">
        <v>0</v>
      </c>
      <c r="P384" s="329">
        <v>0</v>
      </c>
      <c r="Q384" s="325">
        <v>30579.49</v>
      </c>
      <c r="R384" s="324">
        <v>25197.200000000001</v>
      </c>
      <c r="S384" s="326">
        <f t="shared" ref="S384:S401" si="213">+IF(ABS(+O384+Q384)&gt;=ABS(P384+R384),+O384-P384+Q384-R384,0)</f>
        <v>5382.2900000000009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0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0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30579.49</v>
      </c>
      <c r="AN384" s="970">
        <f t="shared" si="217"/>
        <v>25197.200000000001</v>
      </c>
      <c r="AO384" s="326">
        <f t="shared" ref="AO384:AO415" si="218">+S384+Z384+AG384</f>
        <v>5382.2900000000009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12"/>
        <v>6011</v>
      </c>
      <c r="O385" s="8">
        <v>0</v>
      </c>
      <c r="P385" s="9">
        <v>0</v>
      </c>
      <c r="Q385" s="325">
        <v>83.54</v>
      </c>
      <c r="R385" s="324"/>
      <c r="S385" s="27">
        <f t="shared" si="213"/>
        <v>83.54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0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0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83.54</v>
      </c>
      <c r="AN385" s="970">
        <f t="shared" si="217"/>
        <v>0</v>
      </c>
      <c r="AO385" s="326">
        <f t="shared" si="218"/>
        <v>83.54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263</v>
      </c>
      <c r="N386" s="113">
        <f t="shared" si="212"/>
        <v>6012</v>
      </c>
      <c r="O386" s="8">
        <v>0</v>
      </c>
      <c r="P386" s="9">
        <v>0</v>
      </c>
      <c r="Q386" s="325">
        <v>735.14</v>
      </c>
      <c r="R386" s="324"/>
      <c r="S386" s="27">
        <f t="shared" si="213"/>
        <v>735.14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0</v>
      </c>
      <c r="Y386" s="529">
        <f>+'NF-KSF-TRIAL-BAL-2021'!R386+'RA-TRIAL-BAL-2021'!R386+'DES-TRIAL-BAL-2021'!R386+'DMP-TRIAL-BAL-2021'!R386</f>
        <v>0</v>
      </c>
      <c r="Z386" s="528">
        <f>+'NF-KSF-TRIAL-BAL-2021'!S386+'RA-TRIAL-BAL-2021'!S386+'DES-TRIAL-BAL-2021'!S386+'DMP-TRIAL-BAL-2021'!S386</f>
        <v>0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735.14</v>
      </c>
      <c r="AN386" s="970">
        <f t="shared" si="217"/>
        <v>0</v>
      </c>
      <c r="AO386" s="326">
        <f t="shared" si="218"/>
        <v>735.14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263</v>
      </c>
      <c r="N387" s="113">
        <f t="shared" si="212"/>
        <v>6013</v>
      </c>
      <c r="O387" s="8">
        <v>0</v>
      </c>
      <c r="P387" s="9">
        <v>0</v>
      </c>
      <c r="Q387" s="325"/>
      <c r="R387" s="324"/>
      <c r="S387" s="27">
        <f t="shared" si="213"/>
        <v>0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0</v>
      </c>
      <c r="AN387" s="970">
        <f t="shared" si="217"/>
        <v>0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263</v>
      </c>
      <c r="N388" s="113">
        <f t="shared" si="212"/>
        <v>6014</v>
      </c>
      <c r="O388" s="8">
        <v>0</v>
      </c>
      <c r="P388" s="9">
        <v>0</v>
      </c>
      <c r="Q388" s="325"/>
      <c r="R388" s="324"/>
      <c r="S388" s="27">
        <f t="shared" si="213"/>
        <v>0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0</v>
      </c>
      <c r="AN388" s="970">
        <f t="shared" si="217"/>
        <v>0</v>
      </c>
      <c r="AO388" s="326">
        <f t="shared" si="218"/>
        <v>0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263</v>
      </c>
      <c r="N389" s="113">
        <f t="shared" si="212"/>
        <v>6015</v>
      </c>
      <c r="O389" s="8">
        <v>0</v>
      </c>
      <c r="P389" s="9">
        <v>0</v>
      </c>
      <c r="Q389" s="325"/>
      <c r="R389" s="324"/>
      <c r="S389" s="27">
        <f t="shared" si="213"/>
        <v>0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0</v>
      </c>
      <c r="AN389" s="970">
        <f t="shared" si="217"/>
        <v>0</v>
      </c>
      <c r="AO389" s="326">
        <f t="shared" si="218"/>
        <v>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263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263</v>
      </c>
      <c r="N391" s="113">
        <f t="shared" si="212"/>
        <v>6017</v>
      </c>
      <c r="O391" s="8">
        <v>0</v>
      </c>
      <c r="P391" s="9">
        <v>0</v>
      </c>
      <c r="Q391" s="325">
        <v>32.4</v>
      </c>
      <c r="R391" s="324"/>
      <c r="S391" s="27">
        <f t="shared" si="213"/>
        <v>32.4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0</v>
      </c>
      <c r="Y391" s="529">
        <f>+'NF-KSF-TRIAL-BAL-2021'!R391+'RA-TRIAL-BAL-2021'!R391+'DES-TRIAL-BAL-2021'!R391+'DMP-TRIAL-BAL-2021'!R391</f>
        <v>0</v>
      </c>
      <c r="Z391" s="528">
        <f>+'NF-KSF-TRIAL-BAL-2021'!S391+'RA-TRIAL-BAL-2021'!S391+'DES-TRIAL-BAL-2021'!S391+'DMP-TRIAL-BAL-2021'!S391</f>
        <v>0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32.4</v>
      </c>
      <c r="AN391" s="970">
        <f t="shared" si="217"/>
        <v>0</v>
      </c>
      <c r="AO391" s="326">
        <f t="shared" si="218"/>
        <v>32.4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263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263</v>
      </c>
      <c r="N393" s="113">
        <f t="shared" si="212"/>
        <v>6019</v>
      </c>
      <c r="O393" s="8">
        <v>0</v>
      </c>
      <c r="P393" s="9">
        <v>0</v>
      </c>
      <c r="Q393" s="325">
        <v>397.52</v>
      </c>
      <c r="R393" s="324"/>
      <c r="S393" s="27">
        <f t="shared" si="213"/>
        <v>397.52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0</v>
      </c>
      <c r="Y393" s="529">
        <f>+'NF-KSF-TRIAL-BAL-2021'!R393+'RA-TRIAL-BAL-2021'!R393+'DES-TRIAL-BAL-2021'!R393+'DMP-TRIAL-BAL-2021'!R393</f>
        <v>0</v>
      </c>
      <c r="Z393" s="528">
        <f>+'NF-KSF-TRIAL-BAL-2021'!S393+'RA-TRIAL-BAL-2021'!S393+'DES-TRIAL-BAL-2021'!S393+'DMP-TRIAL-BAL-2021'!S393</f>
        <v>0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397.52</v>
      </c>
      <c r="AN393" s="970">
        <f t="shared" si="217"/>
        <v>0</v>
      </c>
      <c r="AO393" s="326">
        <f t="shared" si="218"/>
        <v>397.52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263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263</v>
      </c>
      <c r="N395" s="113">
        <f t="shared" si="212"/>
        <v>6022</v>
      </c>
      <c r="O395" s="8">
        <v>0</v>
      </c>
      <c r="P395" s="9">
        <v>0</v>
      </c>
      <c r="Q395" s="325">
        <v>559.6</v>
      </c>
      <c r="R395" s="324"/>
      <c r="S395" s="27">
        <f t="shared" si="213"/>
        <v>559.6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559.6</v>
      </c>
      <c r="AN395" s="970">
        <f t="shared" si="217"/>
        <v>0</v>
      </c>
      <c r="AO395" s="326">
        <f t="shared" si="218"/>
        <v>559.6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263</v>
      </c>
      <c r="N396" s="113">
        <f t="shared" si="212"/>
        <v>6023</v>
      </c>
      <c r="O396" s="8">
        <v>0</v>
      </c>
      <c r="P396" s="9">
        <v>0</v>
      </c>
      <c r="Q396" s="325">
        <v>270.14</v>
      </c>
      <c r="R396" s="324"/>
      <c r="S396" s="27">
        <f t="shared" si="213"/>
        <v>270.14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270.14</v>
      </c>
      <c r="AN396" s="970">
        <f t="shared" si="217"/>
        <v>0</v>
      </c>
      <c r="AO396" s="326">
        <f t="shared" si="218"/>
        <v>270.14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12"/>
        <v>6025</v>
      </c>
      <c r="O397" s="8">
        <v>0</v>
      </c>
      <c r="P397" s="9">
        <v>0</v>
      </c>
      <c r="Q397" s="325"/>
      <c r="R397" s="324"/>
      <c r="S397" s="27">
        <f t="shared" si="213"/>
        <v>0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0</v>
      </c>
      <c r="AN397" s="970">
        <f t="shared" si="217"/>
        <v>0</v>
      </c>
      <c r="AO397" s="326">
        <f t="shared" si="218"/>
        <v>0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263</v>
      </c>
      <c r="N398" s="113">
        <f t="shared" si="212"/>
        <v>6026</v>
      </c>
      <c r="O398" s="8">
        <v>0</v>
      </c>
      <c r="P398" s="9">
        <v>0</v>
      </c>
      <c r="Q398" s="325">
        <v>144</v>
      </c>
      <c r="R398" s="324"/>
      <c r="S398" s="27">
        <f t="shared" si="213"/>
        <v>144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144</v>
      </c>
      <c r="AN398" s="970">
        <f t="shared" si="217"/>
        <v>0</v>
      </c>
      <c r="AO398" s="326">
        <f t="shared" si="218"/>
        <v>144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263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263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12"/>
        <v>6029</v>
      </c>
      <c r="O401" s="8">
        <v>0</v>
      </c>
      <c r="P401" s="9">
        <v>0</v>
      </c>
      <c r="Q401" s="325">
        <v>187.45</v>
      </c>
      <c r="R401" s="324"/>
      <c r="S401" s="27">
        <f t="shared" si="213"/>
        <v>187.45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0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0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187.45</v>
      </c>
      <c r="AN401" s="970">
        <f t="shared" si="217"/>
        <v>0</v>
      </c>
      <c r="AO401" s="326">
        <f t="shared" si="218"/>
        <v>187.45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263</v>
      </c>
      <c r="N402" s="113">
        <f t="shared" ref="N402:N407" si="223">+A402</f>
        <v>6030</v>
      </c>
      <c r="O402" s="8">
        <v>0</v>
      </c>
      <c r="P402" s="9">
        <v>0</v>
      </c>
      <c r="Q402" s="325">
        <v>51.15</v>
      </c>
      <c r="R402" s="324"/>
      <c r="S402" s="27">
        <f t="shared" ref="S402:S407" si="224">+IF(ABS(+O402+Q402)&gt;=ABS(P402+R402),+O402-P402+Q402-R402,0)</f>
        <v>51.15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51.15</v>
      </c>
      <c r="AN402" s="2135">
        <f t="shared" ref="AN402:AN409" si="228">+ROUND(+R402+Y402+AF402,2)</f>
        <v>0</v>
      </c>
      <c r="AO402" s="583">
        <f t="shared" si="218"/>
        <v>51.15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263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263</v>
      </c>
      <c r="N404" s="113">
        <f t="shared" si="223"/>
        <v>6033</v>
      </c>
      <c r="O404" s="8">
        <v>0</v>
      </c>
      <c r="P404" s="9">
        <v>0</v>
      </c>
      <c r="Q404" s="325">
        <v>13469.58</v>
      </c>
      <c r="R404" s="324"/>
      <c r="S404" s="27">
        <f t="shared" si="224"/>
        <v>13469.58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13469.58</v>
      </c>
      <c r="AN404" s="2135">
        <f t="shared" si="228"/>
        <v>0</v>
      </c>
      <c r="AO404" s="583">
        <f t="shared" si="218"/>
        <v>13469.58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263</v>
      </c>
      <c r="N405" s="113">
        <f t="shared" si="223"/>
        <v>6034</v>
      </c>
      <c r="O405" s="8">
        <v>0</v>
      </c>
      <c r="P405" s="9">
        <v>0</v>
      </c>
      <c r="Q405" s="325">
        <v>15711.69</v>
      </c>
      <c r="R405" s="324"/>
      <c r="S405" s="27">
        <f t="shared" si="224"/>
        <v>15711.69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15711.69</v>
      </c>
      <c r="AN405" s="2135">
        <f t="shared" si="228"/>
        <v>0</v>
      </c>
      <c r="AO405" s="583">
        <f t="shared" si="218"/>
        <v>15711.69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263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263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263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263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0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0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212"/>
        <v>6042</v>
      </c>
      <c r="O411" s="8">
        <v>0</v>
      </c>
      <c r="P411" s="9">
        <v>0</v>
      </c>
      <c r="Q411" s="325">
        <v>38466.07</v>
      </c>
      <c r="R411" s="324"/>
      <c r="S411" s="27">
        <f t="shared" si="231"/>
        <v>38466.07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1811.16</v>
      </c>
      <c r="Y411" s="529">
        <f>+'NF-KSF-TRIAL-BAL-2021'!R411+'RA-TRIAL-BAL-2021'!R411+'DES-TRIAL-BAL-2021'!R411+'DMP-TRIAL-BAL-2021'!R411</f>
        <v>0</v>
      </c>
      <c r="Z411" s="528">
        <f>+'NF-KSF-TRIAL-BAL-2021'!S411+'RA-TRIAL-BAL-2021'!S411+'DES-TRIAL-BAL-2021'!S411+'DMP-TRIAL-BAL-2021'!S411</f>
        <v>1811.16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40277.230000000003</v>
      </c>
      <c r="AN411" s="970">
        <f t="shared" si="233"/>
        <v>0</v>
      </c>
      <c r="AO411" s="326">
        <f t="shared" si="218"/>
        <v>40277.230000000003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0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0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212"/>
        <v>6044</v>
      </c>
      <c r="O413" s="8">
        <v>0</v>
      </c>
      <c r="P413" s="9">
        <v>0</v>
      </c>
      <c r="Q413" s="325"/>
      <c r="R413" s="324"/>
      <c r="S413" s="27">
        <f t="shared" si="231"/>
        <v>0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0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0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0</v>
      </c>
      <c r="AN413" s="970">
        <f t="shared" si="233"/>
        <v>0</v>
      </c>
      <c r="AO413" s="326">
        <f t="shared" si="218"/>
        <v>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12602.6</v>
      </c>
      <c r="S416" s="29">
        <v>0</v>
      </c>
      <c r="T416" s="28">
        <f t="shared" ref="T416:T482" si="234">+IF(ABS(+O416+Q416)&lt;=ABS(P416+R416),-O416+P416-Q416+R416,0)</f>
        <v>12602.6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12602.6</v>
      </c>
      <c r="AO416" s="8">
        <v>0</v>
      </c>
      <c r="AP416" s="327">
        <f t="shared" si="219"/>
        <v>12602.6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>+A417</f>
        <v>6049</v>
      </c>
      <c r="O417" s="8">
        <v>0</v>
      </c>
      <c r="P417" s="9">
        <v>0</v>
      </c>
      <c r="Q417" s="325">
        <v>804</v>
      </c>
      <c r="R417" s="324"/>
      <c r="S417" s="27">
        <f>+IF(ABS(+O417+Q417)&gt;=ABS(P417+R417),+O417-P417+Q417-R417,0)</f>
        <v>804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804</v>
      </c>
      <c r="AN417" s="970">
        <f>+ROUND(+R417+Y417+AF417,2)</f>
        <v>0</v>
      </c>
      <c r="AO417" s="326">
        <f t="shared" ref="AO417:AO480" si="236">+S417+Z417+AG417</f>
        <v>804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 t="shared" si="212"/>
        <v>6051</v>
      </c>
      <c r="O418" s="8">
        <v>0</v>
      </c>
      <c r="P418" s="9">
        <v>0</v>
      </c>
      <c r="Q418" s="325">
        <v>5778.58</v>
      </c>
      <c r="R418" s="324"/>
      <c r="S418" s="27">
        <f t="shared" ref="S418:S482" si="238">+IF(ABS(+O418+Q418)&gt;=ABS(P418+R418),+O418-P418+Q418-R418,0)</f>
        <v>5778.58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206.82</v>
      </c>
      <c r="Y418" s="529">
        <f>+'NF-KSF-TRIAL-BAL-2021'!R418+'RA-TRIAL-BAL-2021'!R418+'DES-TRIAL-BAL-2021'!R418+'DMP-TRIAL-BAL-2021'!R418</f>
        <v>0</v>
      </c>
      <c r="Z418" s="528">
        <f>+'NF-KSF-TRIAL-BAL-2021'!S418+'RA-TRIAL-BAL-2021'!S418+'DES-TRIAL-BAL-2021'!S418+'DMP-TRIAL-BAL-2021'!S418</f>
        <v>206.82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5985.4</v>
      </c>
      <c r="AN418" s="970">
        <f t="shared" si="233"/>
        <v>0</v>
      </c>
      <c r="AO418" s="326">
        <f t="shared" si="236"/>
        <v>5985.4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 t="shared" si="212"/>
        <v>6052</v>
      </c>
      <c r="O419" s="8">
        <v>0</v>
      </c>
      <c r="P419" s="9">
        <v>0</v>
      </c>
      <c r="Q419" s="325">
        <v>1851.88</v>
      </c>
      <c r="R419" s="324"/>
      <c r="S419" s="27">
        <f t="shared" si="238"/>
        <v>1851.88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100.33</v>
      </c>
      <c r="Y419" s="529">
        <f>+'NF-KSF-TRIAL-BAL-2021'!R419+'RA-TRIAL-BAL-2021'!R419+'DES-TRIAL-BAL-2021'!R419+'DMP-TRIAL-BAL-2021'!R419</f>
        <v>0</v>
      </c>
      <c r="Z419" s="528">
        <f>+'NF-KSF-TRIAL-BAL-2021'!S419+'RA-TRIAL-BAL-2021'!S419+'DES-TRIAL-BAL-2021'!S419+'DMP-TRIAL-BAL-2021'!S419</f>
        <v>100.33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1952.21</v>
      </c>
      <c r="AN419" s="970">
        <f t="shared" si="233"/>
        <v>0</v>
      </c>
      <c r="AO419" s="326">
        <f t="shared" si="236"/>
        <v>1952.21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6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212"/>
        <v>6055</v>
      </c>
      <c r="O421" s="8">
        <v>0</v>
      </c>
      <c r="P421" s="9">
        <v>0</v>
      </c>
      <c r="Q421" s="325">
        <v>1034.3</v>
      </c>
      <c r="R421" s="324"/>
      <c r="S421" s="27">
        <f t="shared" si="238"/>
        <v>1034.3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50.71</v>
      </c>
      <c r="Y421" s="529">
        <f>+'NF-KSF-TRIAL-BAL-2021'!R421+'RA-TRIAL-BAL-2021'!R421+'DES-TRIAL-BAL-2021'!R421+'DMP-TRIAL-BAL-2021'!R421</f>
        <v>0</v>
      </c>
      <c r="Z421" s="528">
        <f>+'NF-KSF-TRIAL-BAL-2021'!S421+'RA-TRIAL-BAL-2021'!S421+'DES-TRIAL-BAL-2021'!S421+'DMP-TRIAL-BAL-2021'!S421</f>
        <v>50.71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1085.01</v>
      </c>
      <c r="AN421" s="970">
        <f t="shared" si="233"/>
        <v>0</v>
      </c>
      <c r="AO421" s="326">
        <f t="shared" si="236"/>
        <v>1085.01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212"/>
        <v>6062</v>
      </c>
      <c r="O426" s="8">
        <v>0</v>
      </c>
      <c r="P426" s="9">
        <v>0</v>
      </c>
      <c r="Q426" s="325"/>
      <c r="R426" s="324"/>
      <c r="S426" s="27">
        <f t="shared" si="238"/>
        <v>0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0</v>
      </c>
      <c r="AN426" s="970">
        <f t="shared" si="233"/>
        <v>0</v>
      </c>
      <c r="AO426" s="326">
        <f t="shared" si="236"/>
        <v>0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0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0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0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0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6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6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6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6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212"/>
        <v>6093</v>
      </c>
      <c r="O450" s="8">
        <v>0</v>
      </c>
      <c r="P450" s="9">
        <v>0</v>
      </c>
      <c r="Q450" s="325"/>
      <c r="R450" s="324"/>
      <c r="S450" s="27">
        <f t="shared" si="238"/>
        <v>0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0</v>
      </c>
      <c r="AN450" s="970">
        <f t="shared" si="233"/>
        <v>0</v>
      </c>
      <c r="AO450" s="326">
        <f t="shared" si="236"/>
        <v>0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0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0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0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0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6">
      <c r="A456" s="88">
        <v>6111</v>
      </c>
      <c r="B456" s="2312" t="s">
        <v>2148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263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6">
      <c r="A461" s="88">
        <v>6131</v>
      </c>
      <c r="B461" s="1045" t="s">
        <v>2153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263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6">
      <c r="A462" s="88">
        <v>6132</v>
      </c>
      <c r="B462" s="1045" t="s">
        <v>2154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263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2155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263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263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6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263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263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263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263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263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263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263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263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263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263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263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263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263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263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263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263</v>
      </c>
      <c r="N480" s="113">
        <f t="shared" si="240"/>
        <v>6203</v>
      </c>
      <c r="O480" s="8">
        <v>0</v>
      </c>
      <c r="P480" s="9">
        <v>0</v>
      </c>
      <c r="Q480" s="325">
        <v>757.02</v>
      </c>
      <c r="R480" s="324"/>
      <c r="S480" s="27">
        <f t="shared" si="238"/>
        <v>757.02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0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0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757.02</v>
      </c>
      <c r="AN480" s="970">
        <f t="shared" si="233"/>
        <v>0</v>
      </c>
      <c r="AO480" s="326">
        <f t="shared" si="236"/>
        <v>757.02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263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263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6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263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263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263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263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263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263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263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263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263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263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263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6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263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263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263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6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263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6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263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6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263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6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263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6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263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6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263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263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263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263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263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263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6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263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263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263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263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263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263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0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0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263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263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263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263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263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263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263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263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6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263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6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263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6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263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263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0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0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263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263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263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263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263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263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263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6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263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263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263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263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263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263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263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6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263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6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263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6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263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6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263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6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263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6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263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6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263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6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263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6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263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6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263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263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263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263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263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6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263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6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263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263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263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263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263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6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263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263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263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263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263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6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263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263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263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263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263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263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263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263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263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263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263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263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263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263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263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263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6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263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6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263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6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263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6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263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6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263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6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263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6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263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263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263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6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263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6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263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263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263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6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263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6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263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6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263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6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263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6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263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6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263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6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263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263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263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263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263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263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263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263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263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263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263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263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263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263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263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263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263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263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263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263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263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263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263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263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263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263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263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6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263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263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263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263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263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263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263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263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263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263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263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263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263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6">
      <c r="A640" s="2291">
        <v>7170</v>
      </c>
      <c r="B640" s="2292" t="s">
        <v>623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263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263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263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263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263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263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263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263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263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263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6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263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263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6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263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263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263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263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263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263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263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263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263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263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263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263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263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263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263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6">
      <c r="A667" s="2291">
        <v>7220</v>
      </c>
      <c r="B667" s="2303" t="s">
        <v>645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263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263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263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263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263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263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263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263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263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263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263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6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263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263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0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263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263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6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263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263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6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263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6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263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263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263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263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263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263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263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6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263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263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6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263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263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263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263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6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263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6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263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6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263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6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263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6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263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6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263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263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263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6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263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6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263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6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263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6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263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6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263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6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263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6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263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6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263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6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263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6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263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263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263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263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0</v>
      </c>
      <c r="Y718" s="529">
        <f>+'NF-KSF-TRIAL-BAL-2021'!R718+'RA-TRIAL-BAL-2021'!R718+'DES-TRIAL-BAL-2021'!R718+'DMP-TRIAL-BAL-2021'!R718</f>
        <v>0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263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6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263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6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263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263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263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263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263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263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0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263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263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263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6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263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6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263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6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263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6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263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263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263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263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263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6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263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263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263</v>
      </c>
      <c r="N740" s="113">
        <f t="shared" si="333"/>
        <v>7501</v>
      </c>
      <c r="O740" s="8">
        <v>0</v>
      </c>
      <c r="P740" s="9">
        <v>0</v>
      </c>
      <c r="Q740" s="325"/>
      <c r="R740" s="324">
        <v>79992</v>
      </c>
      <c r="S740" s="27">
        <f t="shared" si="356"/>
        <v>0</v>
      </c>
      <c r="T740" s="28">
        <f t="shared" si="357"/>
        <v>79992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79992</v>
      </c>
      <c r="AO740" s="27">
        <f t="shared" si="360"/>
        <v>0</v>
      </c>
      <c r="AP740" s="28">
        <f t="shared" si="361"/>
        <v>79992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263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263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263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263</v>
      </c>
      <c r="N744" s="113">
        <f t="shared" si="333"/>
        <v>7522</v>
      </c>
      <c r="O744" s="8">
        <v>0</v>
      </c>
      <c r="P744" s="9">
        <v>0</v>
      </c>
      <c r="Q744" s="325"/>
      <c r="R744" s="324"/>
      <c r="S744" s="27">
        <f t="shared" si="356"/>
        <v>0</v>
      </c>
      <c r="T744" s="28">
        <f t="shared" si="357"/>
        <v>0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6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263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0</v>
      </c>
      <c r="Y745" s="529">
        <f>+'NF-KSF-TRIAL-BAL-2021'!R745+'RA-TRIAL-BAL-2021'!R745+'DES-TRIAL-BAL-2021'!R745+'DMP-TRIAL-BAL-2021'!R745</f>
        <v>0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6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263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6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263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0</v>
      </c>
      <c r="Y747" s="529">
        <f>+'NF-KSF-TRIAL-BAL-2021'!R747+'RA-TRIAL-BAL-2021'!R747+'DES-TRIAL-BAL-2021'!R747+'DMP-TRIAL-BAL-2021'!R747</f>
        <v>7742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7742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7742</v>
      </c>
      <c r="AO747" s="27">
        <f t="shared" si="360"/>
        <v>0</v>
      </c>
      <c r="AP747" s="28">
        <f t="shared" si="361"/>
        <v>7742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6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263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6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263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6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263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6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263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6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263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263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263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263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263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263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263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6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263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6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 t="s">
        <v>263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0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0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6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263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6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 t="s">
        <v>263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6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263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263</v>
      </c>
      <c r="N764" s="113">
        <f t="shared" si="333"/>
        <v>7612</v>
      </c>
      <c r="O764" s="8">
        <v>0</v>
      </c>
      <c r="P764" s="9">
        <v>0</v>
      </c>
      <c r="Q764" s="325"/>
      <c r="R764" s="324"/>
      <c r="S764" s="27">
        <f t="shared" si="373"/>
        <v>0</v>
      </c>
      <c r="T764" s="28">
        <f t="shared" si="374"/>
        <v>0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6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263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6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263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6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263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263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263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263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0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6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263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6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263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6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263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6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263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6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263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6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263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6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263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6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263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6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263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6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263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6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263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6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263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6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263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6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263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6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263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6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263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6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263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263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263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6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263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6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263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263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6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263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6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263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6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263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263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263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263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263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263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6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263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6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263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263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263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6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263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6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263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6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263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6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263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6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263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6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263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263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263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6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263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6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263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263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263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263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263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263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263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6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263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6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263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6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263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6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263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6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263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6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263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6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263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2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263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263</v>
      </c>
      <c r="N829" s="128" t="s">
        <v>664</v>
      </c>
      <c r="O829" s="12">
        <f t="shared" ref="O829:T829" si="419">+ROUND(+SUM(O14:O828),2)</f>
        <v>6704177.2800000003</v>
      </c>
      <c r="P829" s="13">
        <f t="shared" si="419"/>
        <v>6704177.2800000003</v>
      </c>
      <c r="Q829" s="32">
        <f t="shared" si="419"/>
        <v>349046.81</v>
      </c>
      <c r="R829" s="33">
        <f t="shared" si="419"/>
        <v>349046.81</v>
      </c>
      <c r="S829" s="32">
        <f t="shared" si="419"/>
        <v>6826757.2300000004</v>
      </c>
      <c r="T829" s="34">
        <f t="shared" si="419"/>
        <v>6826757.2300000004</v>
      </c>
      <c r="U829" s="51"/>
      <c r="V829" s="840">
        <f t="shared" ref="V829:AA829" si="420">+ROUND(+SUM(V14:V828),2)</f>
        <v>14574.68</v>
      </c>
      <c r="W829" s="841">
        <f t="shared" si="420"/>
        <v>14574.68</v>
      </c>
      <c r="X829" s="842">
        <f t="shared" si="420"/>
        <v>19647.990000000002</v>
      </c>
      <c r="Y829" s="843">
        <f t="shared" si="420"/>
        <v>19647.990000000002</v>
      </c>
      <c r="Z829" s="844">
        <f t="shared" si="420"/>
        <v>28530.26</v>
      </c>
      <c r="AA829" s="845">
        <f t="shared" si="420"/>
        <v>28530.26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6718751.96</v>
      </c>
      <c r="AL829" s="1538">
        <f t="shared" si="422"/>
        <v>6718751.96</v>
      </c>
      <c r="AM829" s="1539">
        <f t="shared" si="422"/>
        <v>368694.8</v>
      </c>
      <c r="AN829" s="1540">
        <f t="shared" si="422"/>
        <v>368694.8</v>
      </c>
      <c r="AO829" s="1539">
        <f t="shared" si="422"/>
        <v>6855287.4900000002</v>
      </c>
      <c r="AP829" s="1541">
        <f t="shared" si="422"/>
        <v>6855287.4900000002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263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263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263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263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263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263</v>
      </c>
      <c r="N835" s="113">
        <f t="shared" si="424"/>
        <v>9200</v>
      </c>
      <c r="O835" s="8">
        <v>0</v>
      </c>
      <c r="P835" s="121">
        <v>3743.85</v>
      </c>
      <c r="Q835" s="122">
        <v>1049.9100000000001</v>
      </c>
      <c r="R835" s="324"/>
      <c r="S835" s="29">
        <v>0</v>
      </c>
      <c r="T835" s="28">
        <f>+IF(ABS(+O835+Q835)&lt;=ABS(P835+R835),-O835+P835-Q835+R835,0)</f>
        <v>2693.9399999999996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0</v>
      </c>
      <c r="X835" s="528">
        <f>+'NF-KSF-TRIAL-BAL-2021'!Q835+'RA-TRIAL-BAL-2021'!Q835+'DES-TRIAL-BAL-2021'!Q835+'DMP-TRIAL-BAL-2021'!Q835</f>
        <v>0</v>
      </c>
      <c r="Y835" s="529">
        <f>+'NF-KSF-TRIAL-BAL-2021'!R835+'RA-TRIAL-BAL-2021'!R835+'DES-TRIAL-BAL-2021'!R835+'DMP-TRIAL-BAL-2021'!R835</f>
        <v>0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3743.85</v>
      </c>
      <c r="AM835" s="326">
        <f t="shared" si="425"/>
        <v>1049.9100000000001</v>
      </c>
      <c r="AN835" s="970">
        <f t="shared" si="425"/>
        <v>0</v>
      </c>
      <c r="AO835" s="330">
        <v>0</v>
      </c>
      <c r="AP835" s="28">
        <f>+T835+AA835+AH835</f>
        <v>2693.9399999999996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263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263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263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263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0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0</v>
      </c>
      <c r="Y839" s="529">
        <f>+'NF-KSF-TRIAL-BAL-2021'!R839+'RA-TRIAL-BAL-2021'!R839+'DES-TRIAL-BAL-2021'!R839+'DMP-TRIAL-BAL-2021'!R839</f>
        <v>0</v>
      </c>
      <c r="Z839" s="528">
        <f>+'NF-KSF-TRIAL-BAL-2021'!S839+'RA-TRIAL-BAL-2021'!S839+'DES-TRIAL-BAL-2021'!S839+'DMP-TRIAL-BAL-2021'!S839</f>
        <v>0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263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263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263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263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263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263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263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263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263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0</v>
      </c>
      <c r="X848" s="528">
        <f>+'NF-KSF-TRIAL-BAL-2021'!Q848+'RA-TRIAL-BAL-2021'!Q848+'DES-TRIAL-BAL-2021'!Q848+'DMP-TRIAL-BAL-2021'!Q848</f>
        <v>0</v>
      </c>
      <c r="Y848" s="529">
        <f>+'NF-KSF-TRIAL-BAL-2021'!R848+'RA-TRIAL-BAL-2021'!R848+'DES-TRIAL-BAL-2021'!R848+'DMP-TRIAL-BAL-2021'!R848</f>
        <v>0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263</v>
      </c>
      <c r="N849" s="113">
        <f t="shared" si="424"/>
        <v>9800</v>
      </c>
      <c r="O849" s="575">
        <v>0</v>
      </c>
      <c r="P849" s="582">
        <v>0</v>
      </c>
      <c r="Q849" s="589"/>
      <c r="R849" s="576"/>
      <c r="S849" s="583">
        <f t="shared" ref="S849:S867" si="433">+IF(ABS(+O849+Q849)&gt;=ABS(P849+R849),+O849-P849+Q849-R849,0)</f>
        <v>0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0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0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0</v>
      </c>
      <c r="AN849" s="970">
        <f t="shared" si="429"/>
        <v>0</v>
      </c>
      <c r="AO849" s="27">
        <f t="shared" ref="AO849:AO867" si="435">+S849+Z849+AG849</f>
        <v>0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263</v>
      </c>
      <c r="N850" s="113">
        <f t="shared" si="424"/>
        <v>9801</v>
      </c>
      <c r="O850" s="575">
        <v>0</v>
      </c>
      <c r="P850" s="582">
        <v>0</v>
      </c>
      <c r="Q850" s="589">
        <v>4872.3599999999997</v>
      </c>
      <c r="R850" s="576"/>
      <c r="S850" s="583">
        <f t="shared" si="433"/>
        <v>4872.3599999999997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0</v>
      </c>
      <c r="Y850" s="586">
        <f>+'NF-KSF-TRIAL-BAL-2021'!R850+'RA-TRIAL-BAL-2021'!R850+'DES-TRIAL-BAL-2021'!R850+'DMP-TRIAL-BAL-2021'!R850</f>
        <v>0</v>
      </c>
      <c r="Z850" s="587">
        <f>+'NF-KSF-TRIAL-BAL-2021'!S850+'RA-TRIAL-BAL-2021'!S850+'DES-TRIAL-BAL-2021'!S850+'DMP-TRIAL-BAL-2021'!S850</f>
        <v>0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4872.3599999999997</v>
      </c>
      <c r="AN850" s="970">
        <f t="shared" si="429"/>
        <v>0</v>
      </c>
      <c r="AO850" s="27">
        <f t="shared" si="435"/>
        <v>4872.3599999999997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263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5922.27</v>
      </c>
      <c r="S851" s="583">
        <f t="shared" si="433"/>
        <v>0</v>
      </c>
      <c r="T851" s="580">
        <f t="shared" si="430"/>
        <v>5922.27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0</v>
      </c>
      <c r="Y851" s="586">
        <f>+'NF-KSF-TRIAL-BAL-2021'!R851+'RA-TRIAL-BAL-2021'!R851+'DES-TRIAL-BAL-2021'!R851+'DMP-TRIAL-BAL-2021'!R851</f>
        <v>0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0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5922.27</v>
      </c>
      <c r="AO851" s="27">
        <f t="shared" si="435"/>
        <v>0</v>
      </c>
      <c r="AP851" s="28">
        <f t="shared" si="431"/>
        <v>5922.27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263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263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263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263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263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263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5922.27</v>
      </c>
      <c r="S857" s="583">
        <f t="shared" si="433"/>
        <v>0</v>
      </c>
      <c r="T857" s="580">
        <f t="shared" si="430"/>
        <v>5922.27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0</v>
      </c>
      <c r="Y857" s="586">
        <f>+'NF-KSF-TRIAL-BAL-2021'!R857+'RA-TRIAL-BAL-2021'!R857+'DES-TRIAL-BAL-2021'!R857+'DMP-TRIAL-BAL-2021'!R857</f>
        <v>0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0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5922.27</v>
      </c>
      <c r="AO857" s="27">
        <f t="shared" si="435"/>
        <v>0</v>
      </c>
      <c r="AP857" s="28">
        <f t="shared" si="431"/>
        <v>5922.27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263</v>
      </c>
      <c r="N858" s="113">
        <f t="shared" si="424"/>
        <v>9909</v>
      </c>
      <c r="O858" s="120">
        <v>67155.820000000007</v>
      </c>
      <c r="P858" s="9">
        <v>0</v>
      </c>
      <c r="Q858" s="122"/>
      <c r="R858" s="324"/>
      <c r="S858" s="27">
        <f t="shared" si="433"/>
        <v>67155.820000000007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67155.820000000007</v>
      </c>
      <c r="AL858" s="9">
        <v>0</v>
      </c>
      <c r="AM858" s="326">
        <f t="shared" si="429"/>
        <v>0</v>
      </c>
      <c r="AN858" s="970">
        <f t="shared" si="429"/>
        <v>0</v>
      </c>
      <c r="AO858" s="27">
        <f t="shared" si="435"/>
        <v>67155.820000000007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263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263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263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263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263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263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263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263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263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263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263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263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263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263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263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263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263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263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263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263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0</v>
      </c>
      <c r="Y878" s="586">
        <f>+'NF-KSF-TRIAL-BAL-2021'!R878+'RA-TRIAL-BAL-2021'!R878+'DES-TRIAL-BAL-2021'!R878+'DMP-TRIAL-BAL-2021'!R878</f>
        <v>1603.76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1603.76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1603.76</v>
      </c>
      <c r="AO878" s="27">
        <f t="shared" si="450"/>
        <v>0</v>
      </c>
      <c r="AP878" s="28">
        <f t="shared" si="443"/>
        <v>1603.76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263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263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263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263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263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263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263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263</v>
      </c>
      <c r="N886" s="113">
        <f t="shared" si="424"/>
        <v>9981</v>
      </c>
      <c r="O886" s="8">
        <v>0</v>
      </c>
      <c r="P886" s="121">
        <v>78189.679999999993</v>
      </c>
      <c r="Q886" s="122"/>
      <c r="R886" s="324"/>
      <c r="S886" s="29">
        <v>0</v>
      </c>
      <c r="T886" s="28">
        <f>+IF(ABS(+O886+Q886)&lt;=ABS(P886+R886),-O886+P886-Q886+R886,0)</f>
        <v>78189.679999999993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0</v>
      </c>
      <c r="X886" s="528">
        <f>+'NF-KSF-TRIAL-BAL-2021'!Q886+'RA-TRIAL-BAL-2021'!Q886+'DES-TRIAL-BAL-2021'!Q886+'DMP-TRIAL-BAL-2021'!Q886</f>
        <v>0</v>
      </c>
      <c r="Y886" s="529">
        <f>+'NF-KSF-TRIAL-BAL-2021'!R886+'RA-TRIAL-BAL-2021'!R886+'DES-TRIAL-BAL-2021'!R886+'DMP-TRIAL-BAL-2021'!R886</f>
        <v>0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78189.679999999993</v>
      </c>
      <c r="AM886" s="326">
        <f t="shared" si="429"/>
        <v>0</v>
      </c>
      <c r="AN886" s="970">
        <f t="shared" si="429"/>
        <v>0</v>
      </c>
      <c r="AO886" s="330">
        <v>0</v>
      </c>
      <c r="AP886" s="28">
        <f>+T886+AA886+AH886</f>
        <v>78189.679999999993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263</v>
      </c>
      <c r="N887" s="116">
        <f t="shared" si="424"/>
        <v>9989</v>
      </c>
      <c r="O887" s="123">
        <v>3743.85</v>
      </c>
      <c r="P887" s="37">
        <v>0</v>
      </c>
      <c r="Q887" s="124">
        <v>5922.27</v>
      </c>
      <c r="R887" s="125"/>
      <c r="S887" s="27">
        <f>+IF(ABS(+O887+Q887)&gt;=ABS(P887+R887),+O887-P887+Q887-R887,0)</f>
        <v>9666.1200000000008</v>
      </c>
      <c r="T887" s="30">
        <v>0</v>
      </c>
      <c r="U887" s="51"/>
      <c r="V887" s="544">
        <f>+'NF-KSF-TRIAL-BAL-2021'!O887+'RA-TRIAL-BAL-2021'!O887+'DES-TRIAL-BAL-2021'!O887+'DMP-TRIAL-BAL-2021'!O887</f>
        <v>0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1603.76</v>
      </c>
      <c r="Y887" s="542">
        <f>+'NF-KSF-TRIAL-BAL-2021'!R887+'RA-TRIAL-BAL-2021'!R887+'DES-TRIAL-BAL-2021'!R887+'DMP-TRIAL-BAL-2021'!R887</f>
        <v>0</v>
      </c>
      <c r="Z887" s="530">
        <f>+'NF-KSF-TRIAL-BAL-2021'!S887+'RA-TRIAL-BAL-2021'!S887+'DES-TRIAL-BAL-2021'!S887+'DMP-TRIAL-BAL-2021'!S887</f>
        <v>1603.76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3743.85</v>
      </c>
      <c r="AL887" s="37">
        <v>0</v>
      </c>
      <c r="AM887" s="1057">
        <f t="shared" si="429"/>
        <v>7526.03</v>
      </c>
      <c r="AN887" s="1499">
        <f t="shared" si="429"/>
        <v>0</v>
      </c>
      <c r="AO887" s="1057">
        <f>+S887+Z887+AG887</f>
        <v>11269.880000000001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81933.53</v>
      </c>
      <c r="P888" s="13">
        <f t="shared" si="455"/>
        <v>81933.53</v>
      </c>
      <c r="Q888" s="32">
        <f t="shared" si="455"/>
        <v>11844.54</v>
      </c>
      <c r="R888" s="33">
        <f t="shared" si="455"/>
        <v>11844.54</v>
      </c>
      <c r="S888" s="32">
        <f t="shared" si="455"/>
        <v>92728.16</v>
      </c>
      <c r="T888" s="34">
        <f t="shared" si="455"/>
        <v>92728.16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1603.76</v>
      </c>
      <c r="Y888" s="843">
        <f t="shared" si="456"/>
        <v>1603.76</v>
      </c>
      <c r="Z888" s="844">
        <f t="shared" si="456"/>
        <v>1603.76</v>
      </c>
      <c r="AA888" s="845">
        <f t="shared" si="456"/>
        <v>1603.76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81933.53</v>
      </c>
      <c r="AL888" s="1548">
        <f t="shared" si="458"/>
        <v>81933.53</v>
      </c>
      <c r="AM888" s="1544">
        <f t="shared" si="458"/>
        <v>13448.3</v>
      </c>
      <c r="AN888" s="1546">
        <f t="shared" si="458"/>
        <v>13448.3</v>
      </c>
      <c r="AO888" s="1544">
        <f t="shared" si="458"/>
        <v>94331.92</v>
      </c>
      <c r="AP888" s="1545">
        <f t="shared" si="458"/>
        <v>94331.92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663</v>
      </c>
      <c r="O890" s="289">
        <f t="shared" ref="O890:T890" si="459">+ROUND(+O829+O888,2)</f>
        <v>6786110.8099999996</v>
      </c>
      <c r="P890" s="290">
        <f t="shared" si="459"/>
        <v>6786110.8099999996</v>
      </c>
      <c r="Q890" s="291">
        <f t="shared" si="459"/>
        <v>360891.35</v>
      </c>
      <c r="R890" s="292">
        <f t="shared" si="459"/>
        <v>360891.35</v>
      </c>
      <c r="S890" s="291">
        <f t="shared" si="459"/>
        <v>6919485.3899999997</v>
      </c>
      <c r="T890" s="293">
        <f t="shared" si="459"/>
        <v>6919485.3899999997</v>
      </c>
      <c r="U890" s="51"/>
      <c r="V890" s="430">
        <f t="shared" ref="V890:AA890" si="460">+ROUND(+V829+V888,2)</f>
        <v>14574.68</v>
      </c>
      <c r="W890" s="431">
        <f t="shared" si="460"/>
        <v>14574.68</v>
      </c>
      <c r="X890" s="432">
        <f t="shared" si="460"/>
        <v>21251.75</v>
      </c>
      <c r="Y890" s="431">
        <f t="shared" si="460"/>
        <v>21251.75</v>
      </c>
      <c r="Z890" s="432">
        <f t="shared" si="460"/>
        <v>30134.02</v>
      </c>
      <c r="AA890" s="433">
        <f t="shared" si="460"/>
        <v>30134.02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6800685.4900000002</v>
      </c>
      <c r="AL890" s="1551">
        <f t="shared" si="462"/>
        <v>6800685.4900000002</v>
      </c>
      <c r="AM890" s="1552">
        <f t="shared" si="462"/>
        <v>382143.1</v>
      </c>
      <c r="AN890" s="1551">
        <f t="shared" si="462"/>
        <v>382143.1</v>
      </c>
      <c r="AO890" s="1552">
        <f t="shared" si="462"/>
        <v>6949619.4100000001</v>
      </c>
      <c r="AP890" s="1553">
        <f t="shared" si="462"/>
        <v>6949619.4100000001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2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14" t="s">
        <v>593</v>
      </c>
      <c r="P892" s="15">
        <f>+ROUND(+O829-P829,2)</f>
        <v>0</v>
      </c>
      <c r="Q892" s="35" t="s">
        <v>594</v>
      </c>
      <c r="R892" s="15">
        <f>+ROUND(+Q829-R829,2)</f>
        <v>0</v>
      </c>
      <c r="S892" s="35" t="s">
        <v>186</v>
      </c>
      <c r="T892" s="36">
        <f>+ROUND(+S829-T829,2)</f>
        <v>0</v>
      </c>
      <c r="U892" s="51"/>
      <c r="V892" s="58" t="s">
        <v>593</v>
      </c>
      <c r="W892" s="78">
        <f>+ROUND(+V829-W829,2)</f>
        <v>0</v>
      </c>
      <c r="X892" s="62" t="s">
        <v>594</v>
      </c>
      <c r="Y892" s="61">
        <f>+ROUND(+X829-Y829,2)</f>
        <v>0</v>
      </c>
      <c r="Z892" s="63" t="s">
        <v>186</v>
      </c>
      <c r="AA892" s="59">
        <f>+ROUND(+Z829-AA829,2)</f>
        <v>0</v>
      </c>
      <c r="AB892" s="51"/>
      <c r="AC892" s="72" t="s">
        <v>593</v>
      </c>
      <c r="AD892" s="74">
        <f>+ROUND(+AC829-AD829,2)</f>
        <v>0</v>
      </c>
      <c r="AE892" s="76" t="s">
        <v>594</v>
      </c>
      <c r="AF892" s="77">
        <f>+ROUND(+AE829-AF829,2)</f>
        <v>0</v>
      </c>
      <c r="AG892" s="75" t="s">
        <v>186</v>
      </c>
      <c r="AH892" s="73">
        <f>+ROUND(+AG829-AH829,2)</f>
        <v>0</v>
      </c>
      <c r="AI892" s="51"/>
      <c r="AJ892" s="129" t="s">
        <v>664</v>
      </c>
      <c r="AK892" s="14" t="s">
        <v>593</v>
      </c>
      <c r="AL892" s="15">
        <f>+ROUND(+AK829-AL829,2)</f>
        <v>0</v>
      </c>
      <c r="AM892" s="35" t="s">
        <v>594</v>
      </c>
      <c r="AN892" s="15">
        <f>+ROUND(+AM829-AN829,2)</f>
        <v>0</v>
      </c>
      <c r="AO892" s="35" t="s">
        <v>186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593</v>
      </c>
      <c r="P894" s="15">
        <f>+ROUND(+O888-P888,2)</f>
        <v>0</v>
      </c>
      <c r="Q894" s="35" t="s">
        <v>594</v>
      </c>
      <c r="R894" s="15">
        <f>+ROUND(+Q888-R888,2)</f>
        <v>0</v>
      </c>
      <c r="S894" s="35" t="s">
        <v>186</v>
      </c>
      <c r="T894" s="36">
        <f>+ROUND(+S888-T888,2)</f>
        <v>0</v>
      </c>
      <c r="U894" s="51"/>
      <c r="V894" s="58" t="s">
        <v>593</v>
      </c>
      <c r="W894" s="61">
        <f>+ROUND(+V888-W888,2)</f>
        <v>0</v>
      </c>
      <c r="X894" s="62" t="s">
        <v>594</v>
      </c>
      <c r="Y894" s="61">
        <f>+ROUND(+X888-Y888,2)</f>
        <v>0</v>
      </c>
      <c r="Z894" s="63" t="s">
        <v>186</v>
      </c>
      <c r="AA894" s="59">
        <f>+ROUND(+Z888-AA888,2)</f>
        <v>0</v>
      </c>
      <c r="AB894" s="51"/>
      <c r="AC894" s="72" t="s">
        <v>593</v>
      </c>
      <c r="AD894" s="74">
        <f>+ROUND(+AC888-AD888,2)</f>
        <v>0</v>
      </c>
      <c r="AE894" s="76" t="s">
        <v>594</v>
      </c>
      <c r="AF894" s="77">
        <f>+ROUND(+AE888-AF888,2)</f>
        <v>0</v>
      </c>
      <c r="AG894" s="75" t="s">
        <v>186</v>
      </c>
      <c r="AH894" s="73">
        <f>+ROUND(+AG888-AH888,2)</f>
        <v>0</v>
      </c>
      <c r="AI894" s="51"/>
      <c r="AJ894" s="130">
        <v>9</v>
      </c>
      <c r="AK894" s="14" t="s">
        <v>593</v>
      </c>
      <c r="AL894" s="15">
        <f>+ROUND(+AK888-AL888,2)</f>
        <v>0</v>
      </c>
      <c r="AM894" s="35" t="s">
        <v>594</v>
      </c>
      <c r="AN894" s="15">
        <f>+ROUND(+AM888-AN888,2)</f>
        <v>0</v>
      </c>
      <c r="AO894" s="35" t="s">
        <v>186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39" t="s">
        <v>593</v>
      </c>
      <c r="P896" s="40">
        <f>+ROUND(+O890-P890,2)</f>
        <v>0</v>
      </c>
      <c r="Q896" s="41" t="s">
        <v>594</v>
      </c>
      <c r="R896" s="40">
        <f>+ROUND(+Q890-R890,2)</f>
        <v>0</v>
      </c>
      <c r="S896" s="41" t="s">
        <v>186</v>
      </c>
      <c r="T896" s="42">
        <f>+ROUND(+S890-T890,2)</f>
        <v>0</v>
      </c>
      <c r="U896" s="51"/>
      <c r="V896" s="67" t="s">
        <v>593</v>
      </c>
      <c r="W896" s="65">
        <f>+ROUND(+V890-W890,2)</f>
        <v>0</v>
      </c>
      <c r="X896" s="64" t="s">
        <v>594</v>
      </c>
      <c r="Y896" s="65">
        <f>+ROUND(+X890-Y890,2)</f>
        <v>0</v>
      </c>
      <c r="Z896" s="64" t="s">
        <v>186</v>
      </c>
      <c r="AA896" s="66">
        <f>+ROUND(+Z890-AA890,2)</f>
        <v>0</v>
      </c>
      <c r="AB896" s="51"/>
      <c r="AC896" s="79" t="s">
        <v>593</v>
      </c>
      <c r="AD896" s="81">
        <f>+ROUND(+AC890-AD890,2)</f>
        <v>0</v>
      </c>
      <c r="AE896" s="83" t="s">
        <v>594</v>
      </c>
      <c r="AF896" s="84">
        <f>+ROUND(+AE890-AF890,2)</f>
        <v>0</v>
      </c>
      <c r="AG896" s="82" t="s">
        <v>186</v>
      </c>
      <c r="AH896" s="80">
        <f>+ROUND(+AG890-AH890,2)</f>
        <v>0</v>
      </c>
      <c r="AI896" s="51"/>
      <c r="AJ896" s="131" t="s">
        <v>663</v>
      </c>
      <c r="AK896" s="39" t="s">
        <v>593</v>
      </c>
      <c r="AL896" s="40">
        <f>+ROUND(+AK890-AL890,2)</f>
        <v>0</v>
      </c>
      <c r="AM896" s="41" t="s">
        <v>594</v>
      </c>
      <c r="AN896" s="40">
        <f>+ROUND(+AM890-AN890,2)</f>
        <v>0</v>
      </c>
      <c r="AO896" s="41" t="s">
        <v>186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6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694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696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694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696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694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696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695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697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695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697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695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697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6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701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698</v>
      </c>
      <c r="P902" s="273">
        <f>+IF((+P19+P20)&gt;0,1-P901,0)</f>
        <v>0</v>
      </c>
      <c r="Q902" s="265">
        <v>0</v>
      </c>
      <c r="R902" s="266">
        <v>0</v>
      </c>
      <c r="S902" s="280" t="s">
        <v>700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6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704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702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705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6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180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179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181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6">
      <c r="A910" s="258"/>
      <c r="B910" s="262"/>
      <c r="C910" s="258"/>
      <c r="D910" s="267" t="s">
        <v>1980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2" thickBot="1">
      <c r="A911" s="258"/>
      <c r="B911" s="262"/>
      <c r="C911" s="258"/>
      <c r="D911" s="270" t="s">
        <v>1982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492</v>
      </c>
      <c r="W913" s="2194" t="s">
        <v>493</v>
      </c>
      <c r="X913" s="2195" t="s">
        <v>494</v>
      </c>
      <c r="Y913" s="2194" t="s">
        <v>495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0</v>
      </c>
      <c r="W914" s="2189">
        <f>+ROUND(W829,2)-ROUND('NF-KSF-TRIAL-BAL-2021'!P829,2)-ROUND('RA-TRIAL-BAL-2021'!P829,2)-ROUND('DES-TRIAL-BAL-2021'!P829,2)-ROUND('DMP-TRIAL-BAL-2021'!P829,2)</f>
        <v>0</v>
      </c>
      <c r="X914" s="2190">
        <f>+ROUND(X829,2)-ROUND('NF-KSF-TRIAL-BAL-2021'!Q829,2)-ROUND('RA-TRIAL-BAL-2021'!Q829,2)-ROUND('DES-TRIAL-BAL-2021'!Q829,2)-ROUND('DMP-TRIAL-BAL-2021'!Q829,2)</f>
        <v>0</v>
      </c>
      <c r="Y914" s="2189">
        <f>+ROUND(Y829,2)-ROUND('NF-KSF-TRIAL-BAL-2021'!R829,2)-ROUND('RA-TRIAL-BAL-2021'!R829,2)-ROUND('DES-TRIAL-BAL-2021'!R829,2)-ROUND('DMP-TRIAL-BAL-2021'!R829,2)</f>
        <v>0</v>
      </c>
      <c r="Z914" s="2190">
        <f>+ROUND(Z829,2)-ROUND('NF-KSF-TRIAL-BAL-2021'!S829,2)-ROUND('RA-TRIAL-BAL-2021'!S829,2)-ROUND('DES-TRIAL-BAL-2021'!S829,2)-ROUND('DMP-TRIAL-BAL-2021'!S829,2)</f>
        <v>0</v>
      </c>
      <c r="AA914" s="2192">
        <f>+ROUND(AA829,2)-ROUND('NF-KSF-TRIAL-BAL-2021'!T829,2)-ROUND('RA-TRIAL-BAL-2021'!T829,2)-ROUND('DES-TRIAL-BAL-2021'!T829,2)-ROUND('DMP-TRIAL-BAL-2021'!T829,2)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E2:L2"/>
    <mergeCell ref="C6:E6"/>
    <mergeCell ref="G8:H8"/>
    <mergeCell ref="J8:L8"/>
    <mergeCell ref="D4:E4"/>
    <mergeCell ref="G4:L4"/>
    <mergeCell ref="A3:C5"/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G6:L6"/>
    <mergeCell ref="H13:L13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topLeftCell="A7" zoomScaleNormal="100" workbookViewId="0">
      <selection activeCell="N19" sqref="N19"/>
    </sheetView>
  </sheetViews>
  <sheetFormatPr defaultColWidth="9.109375" defaultRowHeight="13.2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24.6640625" style="1392" customWidth="1"/>
    <col min="15" max="16384" width="9.10937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256</v>
      </c>
      <c r="B2" s="202"/>
      <c r="C2" s="203"/>
      <c r="D2" s="202"/>
      <c r="E2" s="2459" t="str">
        <f>+'TRIAL-BALANCE'!E2:L2</f>
        <v>СУ"ГЕОРГИ СТОЙКОВ РАКОВСКИ"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43"/>
      <c r="O4" s="43"/>
    </row>
    <row r="5" spans="1:1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532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34">
        <f>+'TRIAL-BALANCE'!J8:L8</f>
        <v>0</v>
      </c>
      <c r="K8" s="2435"/>
      <c r="L8" s="243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258</v>
      </c>
      <c r="B10" s="49"/>
      <c r="C10" s="965">
        <f>+'TRIAL-BALANCE'!C10</f>
        <v>0</v>
      </c>
      <c r="D10" s="207" t="s">
        <v>259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457" t="str">
        <f>+'TRIAL-BALANCE'!K10:L10</f>
        <v>31.03.2021 г.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6">
      <c r="A13" s="1407" t="s">
        <v>1265</v>
      </c>
      <c r="B13" s="1408"/>
      <c r="C13" s="1408"/>
      <c r="D13" s="1408"/>
      <c r="E13" s="1408"/>
      <c r="F13" s="1409" t="str">
        <f>+'TRIAL-BALANCE'!H12</f>
        <v>31 март 2021 г.</v>
      </c>
      <c r="G13" s="1408"/>
      <c r="H13" s="1410"/>
      <c r="I13" s="1411" t="s">
        <v>1149</v>
      </c>
      <c r="J13" s="1412"/>
      <c r="K13" s="1413"/>
      <c r="L13" s="1414"/>
      <c r="M13" s="51" t="s">
        <v>263</v>
      </c>
      <c r="N13" s="1415" t="s">
        <v>1266</v>
      </c>
      <c r="O13" s="43"/>
    </row>
    <row r="14" spans="1:15" ht="15.6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6.2">
      <c r="A15" s="1000" t="s">
        <v>1985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263</v>
      </c>
      <c r="N15" s="1021"/>
      <c r="O15" s="43"/>
    </row>
    <row r="16" spans="1:15" ht="15.6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6">
      <c r="A17" s="999" t="s">
        <v>1986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4044.56</v>
      </c>
      <c r="O17" s="43"/>
    </row>
    <row r="18" spans="1:15" ht="16.2">
      <c r="A18" s="1003"/>
      <c r="B18" s="1004"/>
      <c r="C18" s="1014"/>
      <c r="D18" s="1006" t="s">
        <v>1152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>
        <v>4044.56</v>
      </c>
      <c r="O18" s="43"/>
    </row>
    <row r="19" spans="1:15" ht="16.2">
      <c r="A19" s="1001" t="s">
        <v>1153</v>
      </c>
      <c r="B19" s="1002"/>
      <c r="C19" s="1015"/>
      <c r="D19" s="1009" t="s">
        <v>1151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6.2">
      <c r="A20" s="1001"/>
      <c r="B20" s="1002"/>
      <c r="C20" s="1015"/>
      <c r="D20" s="1009" t="s">
        <v>1150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6.2">
      <c r="A21" s="988"/>
      <c r="B21" s="1005"/>
      <c r="C21" s="1016"/>
      <c r="D21" s="1011" t="s">
        <v>1178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6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6">
      <c r="A23" s="998" t="s">
        <v>1987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6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2" thickBot="1">
      <c r="A25" s="1017" t="s">
        <v>1154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4044.56</v>
      </c>
      <c r="O25" s="43"/>
    </row>
    <row r="26" spans="1:15" ht="13.8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6.2">
      <c r="A27" s="43"/>
      <c r="B27" s="1171" t="s">
        <v>1155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6.2">
      <c r="A28" s="43"/>
      <c r="B28" s="1174" t="s">
        <v>1156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6">
      <c r="A29" s="43"/>
      <c r="B29" s="1177" t="s">
        <v>1157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6">
      <c r="A30" s="43"/>
      <c r="B30" s="1920" t="s">
        <v>1950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6.2">
      <c r="A31" s="43"/>
      <c r="B31" s="1923" t="s">
        <v>1961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6">
      <c r="A32" s="43"/>
      <c r="B32" s="1923" t="s">
        <v>1952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6">
      <c r="A33" s="43"/>
      <c r="B33" s="1923" t="s">
        <v>1951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6.2">
      <c r="A34" s="43"/>
      <c r="B34" s="1923" t="s">
        <v>1943</v>
      </c>
      <c r="C34" s="1924"/>
      <c r="D34" s="1924"/>
      <c r="E34" s="1926" t="s">
        <v>1942</v>
      </c>
      <c r="F34" s="1924"/>
      <c r="G34" s="1924"/>
      <c r="H34" s="1924"/>
      <c r="I34" s="1924"/>
      <c r="J34" s="1924"/>
      <c r="K34" s="1927" t="s">
        <v>1944</v>
      </c>
      <c r="L34" s="1925"/>
      <c r="M34" s="44"/>
      <c r="N34" s="43"/>
      <c r="O34" s="43"/>
    </row>
    <row r="35" spans="1:15" ht="15.6">
      <c r="A35" s="43"/>
      <c r="B35" s="1928" t="s">
        <v>1945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6">
      <c r="A36" s="43"/>
      <c r="B36" s="1171" t="s">
        <v>1946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6">
      <c r="A37" s="43"/>
      <c r="B37" s="1174" t="s">
        <v>1947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6">
      <c r="A38" s="43"/>
      <c r="B38" s="1177" t="s">
        <v>1507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zoomScaleNormal="100" workbookViewId="0">
      <pane xSplit="3" ySplit="10" topLeftCell="D68" activePane="bottomRight" state="frozen"/>
      <selection pane="topRight" activeCell="D1" sqref="D1"/>
      <selection pane="bottomLeft" activeCell="A11" sqref="A11"/>
      <selection pane="bottomRight" activeCell="E85" sqref="E85"/>
    </sheetView>
  </sheetViews>
  <sheetFormatPr defaultColWidth="9.109375" defaultRowHeight="13.2"/>
  <cols>
    <col min="1" max="1" width="61" style="1397" customWidth="1"/>
    <col min="2" max="2" width="6.33203125" style="1397" customWidth="1"/>
    <col min="3" max="3" width="0.88671875" style="1397" customWidth="1"/>
    <col min="4" max="5" width="18.33203125" style="1397" customWidth="1"/>
    <col min="6" max="6" width="1" style="1397" customWidth="1"/>
    <col min="7" max="8" width="18.33203125" style="1397" customWidth="1"/>
    <col min="9" max="9" width="1" style="1397" customWidth="1"/>
    <col min="10" max="11" width="18.33203125" style="1397" customWidth="1"/>
    <col min="12" max="12" width="1" style="1397" customWidth="1"/>
    <col min="13" max="14" width="18.33203125" style="1397" customWidth="1"/>
    <col min="15" max="16384" width="9.109375" style="1397"/>
  </cols>
  <sheetData>
    <row r="1" spans="1:26" ht="16.5" customHeight="1">
      <c r="A1" s="2486" t="str">
        <f>+'TRIAL-BALANCE'!E2</f>
        <v>СУ"ГЕОРГИ СТОЙКОВ РАКОВСКИ"</v>
      </c>
      <c r="B1" s="2487"/>
      <c r="C1" s="2487"/>
      <c r="D1" s="2488"/>
      <c r="E1" s="148" t="s">
        <v>1953</v>
      </c>
      <c r="F1" s="149"/>
      <c r="G1" s="2484">
        <f>+'TRIAL-BALANCE'!C6</f>
        <v>104076411</v>
      </c>
      <c r="H1" s="2485"/>
      <c r="I1" s="149"/>
      <c r="J1" s="150" t="s">
        <v>257</v>
      </c>
      <c r="K1" s="1742">
        <f>+'TRIAL-BALANCE'!C8</f>
        <v>0</v>
      </c>
      <c r="L1" s="149"/>
      <c r="M1" s="153" t="s">
        <v>1205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05" t="s">
        <v>1083</v>
      </c>
      <c r="B2" s="2506"/>
      <c r="C2" s="2506"/>
      <c r="D2" s="2507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89" t="str">
        <f>+'TRIAL-BALANCE'!G4</f>
        <v>гр.Велико Търново  ул."Георги Измирлиев" №2</v>
      </c>
      <c r="B3" s="2490"/>
      <c r="C3" s="2490"/>
      <c r="D3" s="2491"/>
      <c r="E3" s="1268" t="s">
        <v>2103</v>
      </c>
      <c r="F3" s="151"/>
      <c r="G3" s="2473">
        <f>+'TRIAL-BALANCE'!J8</f>
        <v>0</v>
      </c>
      <c r="H3" s="2475"/>
      <c r="I3" s="149"/>
      <c r="J3" s="2209" t="s">
        <v>2102</v>
      </c>
      <c r="K3" s="2473" t="str">
        <f>+'TRIAL-BALANCE'!G6</f>
        <v>sou_rakovski_vt@abv.bg</v>
      </c>
      <c r="L3" s="2474"/>
      <c r="M3" s="2474"/>
      <c r="N3" s="2475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208</v>
      </c>
      <c r="B5" s="156"/>
      <c r="C5" s="208"/>
      <c r="D5" s="209"/>
      <c r="E5" s="210" t="str">
        <f>+'TRIAL-BALANCE'!H12</f>
        <v>31 март 2021 г.</v>
      </c>
      <c r="F5" s="210"/>
      <c r="G5" s="209"/>
      <c r="H5" s="1741" t="str">
        <f>+A1</f>
        <v>СУ"ГЕОРГИ СТОЙКОВ РАКОВСКИ"</v>
      </c>
      <c r="I5" s="158"/>
      <c r="J5" s="157"/>
      <c r="K5" s="157"/>
      <c r="L5" s="159"/>
      <c r="M5" s="211">
        <f>+'TRIAL-BALANCE'!F10</f>
        <v>0</v>
      </c>
      <c r="N5" s="1647" t="s">
        <v>1292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9" t="s">
        <v>2179</v>
      </c>
      <c r="C7" s="164"/>
      <c r="D7" s="165" t="s">
        <v>976</v>
      </c>
      <c r="E7" s="166"/>
      <c r="F7" s="164"/>
      <c r="G7" s="167" t="s">
        <v>1271</v>
      </c>
      <c r="H7" s="166"/>
      <c r="I7" s="164"/>
      <c r="J7" s="165" t="s">
        <v>706</v>
      </c>
      <c r="K7" s="168"/>
      <c r="L7" s="164"/>
      <c r="M7" s="2480" t="s">
        <v>396</v>
      </c>
      <c r="N7" s="2481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92" t="s">
        <v>562</v>
      </c>
      <c r="B8" s="2500"/>
      <c r="C8" s="164"/>
      <c r="D8" s="1416" t="s">
        <v>1272</v>
      </c>
      <c r="E8" s="169"/>
      <c r="F8" s="164"/>
      <c r="G8" s="1417" t="s">
        <v>262</v>
      </c>
      <c r="H8" s="169"/>
      <c r="I8" s="164" t="s">
        <v>263</v>
      </c>
      <c r="J8" s="1648" t="s">
        <v>2101</v>
      </c>
      <c r="K8" s="1418"/>
      <c r="L8" s="164"/>
      <c r="M8" s="2482"/>
      <c r="N8" s="2483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93"/>
      <c r="B9" s="2501"/>
      <c r="C9" s="154"/>
      <c r="D9" s="1064" t="s">
        <v>563</v>
      </c>
      <c r="E9" s="1065" t="s">
        <v>564</v>
      </c>
      <c r="F9" s="154"/>
      <c r="G9" s="1064" t="s">
        <v>563</v>
      </c>
      <c r="H9" s="1065" t="s">
        <v>564</v>
      </c>
      <c r="I9" s="154"/>
      <c r="J9" s="1064" t="s">
        <v>563</v>
      </c>
      <c r="K9" s="1065" t="s">
        <v>564</v>
      </c>
      <c r="L9" s="154"/>
      <c r="M9" s="1064" t="s">
        <v>563</v>
      </c>
      <c r="N9" s="1065" t="s">
        <v>564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1256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388" t="s">
        <v>169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1389" t="s">
        <v>170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1390" t="s">
        <v>1257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1983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2060" t="s">
        <v>1981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1391" t="s">
        <v>172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1391" t="s">
        <v>406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1391" t="s">
        <v>407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391" t="s">
        <v>408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1389" t="s">
        <v>409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390" t="s">
        <v>1984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1258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2060" t="s">
        <v>1981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1391" t="s">
        <v>172</v>
      </c>
      <c r="B25" s="483">
        <v>1082</v>
      </c>
      <c r="C25" s="154"/>
      <c r="D25" s="484">
        <v>4368.51</v>
      </c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4368.51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391" t="s">
        <v>406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391" t="s">
        <v>407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6">
      <c r="A28" s="1391" t="s">
        <v>408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389" t="s">
        <v>409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390" t="s">
        <v>1259</v>
      </c>
      <c r="B30" s="178">
        <v>1080</v>
      </c>
      <c r="C30" s="154"/>
      <c r="D30" s="215">
        <f>+D24+D25+D26+D27+D28+D29</f>
        <v>4368.51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4368.51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2" thickBot="1">
      <c r="A32" s="1068" t="s">
        <v>209</v>
      </c>
      <c r="B32" s="251">
        <v>1200</v>
      </c>
      <c r="C32" s="154"/>
      <c r="D32" s="222">
        <f>+D14+D22+D30</f>
        <v>4368.51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4368.51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502" t="s">
        <v>2179</v>
      </c>
      <c r="C35" s="164"/>
      <c r="D35" s="165" t="s">
        <v>976</v>
      </c>
      <c r="E35" s="166"/>
      <c r="F35" s="218"/>
      <c r="G35" s="167" t="s">
        <v>1271</v>
      </c>
      <c r="H35" s="166"/>
      <c r="I35" s="218"/>
      <c r="J35" s="165" t="s">
        <v>706</v>
      </c>
      <c r="K35" s="168"/>
      <c r="L35" s="218"/>
      <c r="M35" s="2476" t="s">
        <v>396</v>
      </c>
      <c r="N35" s="2477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557</v>
      </c>
      <c r="B36" s="2503"/>
      <c r="C36" s="164"/>
      <c r="D36" s="1416" t="s">
        <v>1272</v>
      </c>
      <c r="E36" s="169"/>
      <c r="F36" s="218"/>
      <c r="G36" s="1417" t="s">
        <v>262</v>
      </c>
      <c r="H36" s="169"/>
      <c r="I36" s="218" t="s">
        <v>263</v>
      </c>
      <c r="J36" s="1648" t="s">
        <v>2101</v>
      </c>
      <c r="K36" s="1418"/>
      <c r="L36" s="218"/>
      <c r="M36" s="2478"/>
      <c r="N36" s="2479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196</v>
      </c>
      <c r="B37" s="2504"/>
      <c r="C37" s="154"/>
      <c r="D37" s="1654" t="s">
        <v>563</v>
      </c>
      <c r="E37" s="1656" t="s">
        <v>564</v>
      </c>
      <c r="F37" s="214"/>
      <c r="G37" s="1654" t="s">
        <v>563</v>
      </c>
      <c r="H37" s="1656" t="s">
        <v>564</v>
      </c>
      <c r="I37" s="214"/>
      <c r="J37" s="1654" t="s">
        <v>563</v>
      </c>
      <c r="K37" s="1656" t="s">
        <v>564</v>
      </c>
      <c r="L37" s="214"/>
      <c r="M37" s="1654" t="s">
        <v>563</v>
      </c>
      <c r="N37" s="1656" t="s">
        <v>564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1260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469" t="s">
        <v>691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474" t="s">
        <v>692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1261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469" t="s">
        <v>691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474" t="s">
        <v>692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2030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469" t="s">
        <v>206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474" t="s">
        <v>207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177" t="s">
        <v>1262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1263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469" t="s">
        <v>265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482" t="s">
        <v>793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474" t="s">
        <v>173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177" t="s">
        <v>1264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1858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2060" t="s">
        <v>366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334" t="s">
        <v>420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421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4" t="s">
        <v>367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334" t="s">
        <v>422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687" t="s">
        <v>1013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687" t="s">
        <v>423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6">
      <c r="A65" s="687" t="s">
        <v>1859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6">
      <c r="A66" s="336" t="s">
        <v>424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-12481</v>
      </c>
      <c r="H66" s="1880">
        <f>+ROUND(+'TRIAL-BALANCE'!AA274-'TRIAL-BALANCE'!Z274,2)-SUM(H58:H65)</f>
        <v>-20223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-12481</v>
      </c>
      <c r="N66" s="479">
        <f t="shared" si="5"/>
        <v>-20223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6">
      <c r="A67" s="1390" t="s">
        <v>1860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-12481</v>
      </c>
      <c r="H67" s="216">
        <f>+H58+H59+H60+H61+H62+H66</f>
        <v>-20223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-12481</v>
      </c>
      <c r="N67" s="216">
        <f>SUM(N58:N66)</f>
        <v>-20223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2" thickBot="1">
      <c r="A69" s="1658" t="s">
        <v>1856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-12481</v>
      </c>
      <c r="H69" s="252">
        <f>+H43+H47+H51+H56+H67</f>
        <v>-20223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-12481</v>
      </c>
      <c r="N69" s="252">
        <f>+N43+N47+N51+N56+N67</f>
        <v>-20223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1994</v>
      </c>
      <c r="B72" s="192"/>
      <c r="C72" s="154"/>
      <c r="D72" s="2095" t="str">
        <f>+'TRIAL-BALANCE'!K10</f>
        <v>31.03.2021 г.</v>
      </c>
      <c r="E72" s="148" t="s">
        <v>795</v>
      </c>
      <c r="F72" s="154"/>
      <c r="G72" s="148"/>
      <c r="H72" s="457"/>
      <c r="I72" s="457"/>
      <c r="J72" s="457"/>
      <c r="K72" s="148" t="s">
        <v>794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96"/>
      <c r="I73" s="2497"/>
      <c r="J73" s="2498"/>
      <c r="K73" s="209"/>
      <c r="L73" s="164"/>
      <c r="M73" s="2494"/>
      <c r="N73" s="2495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2031</v>
      </c>
      <c r="I74" s="458"/>
      <c r="J74" s="458"/>
      <c r="K74" s="458"/>
      <c r="L74" s="458"/>
      <c r="M74" s="2128" t="s">
        <v>2032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6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6">
      <c r="A76" s="1660" t="s">
        <v>898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6">
      <c r="A78" s="1660" t="s">
        <v>2029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6">
      <c r="A80" s="1660" t="s">
        <v>210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6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6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6">
      <c r="A86" s="1660" t="s">
        <v>899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6">
      <c r="A88" s="1660" t="s">
        <v>264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6">
      <c r="A90" s="1660" t="s">
        <v>1857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topLeftCell="A46" zoomScale="90" zoomScaleNormal="90" workbookViewId="0">
      <selection activeCell="P23" sqref="P23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10.1093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0.88671875" style="1395" customWidth="1"/>
    <col min="14" max="14" width="7.33203125" style="1396" customWidth="1"/>
    <col min="15" max="16" width="34" style="1393" customWidth="1"/>
    <col min="17" max="17" width="1.88671875" style="1392" customWidth="1"/>
    <col min="18" max="19" width="32.441406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0937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34">
        <f>+'TRIAL-BALANCE'!J8:L8</f>
        <v>0</v>
      </c>
      <c r="K8" s="2435"/>
      <c r="L8" s="2436"/>
      <c r="M8" s="48"/>
      <c r="N8" s="1563" t="s">
        <v>376</v>
      </c>
      <c r="O8" s="1179" t="s">
        <v>1184</v>
      </c>
      <c r="P8" s="1113"/>
      <c r="Q8" s="43"/>
      <c r="R8" s="1179" t="s">
        <v>1185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 t="str">
        <f>+'TRIAL-BALANCE'!K10:L10</f>
        <v>31.03.2021 г.</v>
      </c>
      <c r="L10" s="2516"/>
      <c r="M10" s="48"/>
      <c r="N10" s="1564">
        <f>+$C8</f>
        <v>0</v>
      </c>
      <c r="O10" s="950" t="s">
        <v>1288</v>
      </c>
      <c r="P10" s="146"/>
      <c r="Q10" s="43"/>
      <c r="R10" s="950" t="s">
        <v>1186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1180</v>
      </c>
      <c r="B12" s="1069"/>
      <c r="C12" s="1433"/>
      <c r="D12" s="1071"/>
      <c r="E12" s="1434"/>
      <c r="F12" s="1434"/>
      <c r="G12" s="1435" t="s">
        <v>1001</v>
      </c>
      <c r="H12" s="2517" t="str">
        <f>+'TRIAL-BALANCE'!H12:K12</f>
        <v>31 март 2021 г.</v>
      </c>
      <c r="I12" s="2517"/>
      <c r="J12" s="2517"/>
      <c r="K12" s="2517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  <c r="Y12" s="43"/>
      <c r="Z12" s="43"/>
    </row>
    <row r="13" spans="1:26" ht="16.2">
      <c r="A13" s="1582" t="s">
        <v>1179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1450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225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263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226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263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227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263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1182</v>
      </c>
      <c r="B17" s="1187" t="s">
        <v>1183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263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882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263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884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263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6">
      <c r="A20" s="88">
        <v>4674</v>
      </c>
      <c r="B20" s="1034" t="s">
        <v>885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263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6">
      <c r="A21" s="88">
        <v>4675</v>
      </c>
      <c r="B21" s="378" t="s">
        <v>886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6">
      <c r="A22" s="88">
        <v>4679</v>
      </c>
      <c r="B22" s="1034" t="s">
        <v>887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263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6">
      <c r="A23" s="88">
        <v>4682</v>
      </c>
      <c r="B23" s="1034" t="s">
        <v>888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263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6">
      <c r="A24" s="88">
        <v>4684</v>
      </c>
      <c r="B24" s="1034" t="s">
        <v>889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263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890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263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6">
      <c r="A26" s="88">
        <v>4691</v>
      </c>
      <c r="B26" s="1034" t="s">
        <v>891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263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6">
      <c r="A27" s="88">
        <v>4692</v>
      </c>
      <c r="B27" s="1034" t="s">
        <v>892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263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6">
      <c r="A28" s="88">
        <v>4693</v>
      </c>
      <c r="B28" s="1034" t="s">
        <v>893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263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6">
      <c r="A29" s="88">
        <v>4694</v>
      </c>
      <c r="B29" s="1034" t="s">
        <v>266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263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6">
      <c r="A30" s="88">
        <v>4695</v>
      </c>
      <c r="B30" s="1034" t="s">
        <v>267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263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6">
      <c r="A31" s="88">
        <v>4696</v>
      </c>
      <c r="B31" s="1034" t="s">
        <v>268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263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8" thickBot="1">
      <c r="A32" s="1307" t="s">
        <v>1181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263</v>
      </c>
      <c r="N32" s="1437" t="s">
        <v>663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1277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1302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1289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6.2">
      <c r="A38" s="1338"/>
      <c r="B38" s="1728"/>
      <c r="C38" s="1727" t="s">
        <v>1345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6">
      <c r="A40" s="43"/>
      <c r="B40" s="1256" t="s">
        <v>1213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6.2">
      <c r="A41" s="1338"/>
      <c r="B41" s="1728"/>
      <c r="C41" s="1727" t="s">
        <v>1345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6">
      <c r="A43" s="43"/>
      <c r="B43" s="1251" t="s">
        <v>1214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6.2">
      <c r="A44" s="1338"/>
      <c r="B44" s="1728"/>
      <c r="C44" s="1727" t="s">
        <v>1345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6">
      <c r="A46" s="43"/>
      <c r="B46" s="1256" t="s">
        <v>1215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6.2">
      <c r="A47" s="1338"/>
      <c r="B47" s="1728"/>
      <c r="C47" s="1727" t="s">
        <v>1345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1212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1" t="s">
        <v>1216</v>
      </c>
      <c r="P51" s="1206">
        <f>+ROUND(+SUM(O37:O38),2)</f>
        <v>0</v>
      </c>
      <c r="Q51" s="43"/>
      <c r="R51" s="2511" t="s">
        <v>1278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2"/>
      <c r="P52" s="38"/>
      <c r="Q52" s="43"/>
      <c r="R52" s="2512"/>
      <c r="S52" s="38"/>
      <c r="T52" s="38"/>
      <c r="U52" s="38"/>
      <c r="V52" s="43"/>
      <c r="W52" s="43"/>
      <c r="X52" s="38"/>
      <c r="Y52" s="38"/>
      <c r="Z52" s="43"/>
    </row>
    <row r="53" spans="1:26" ht="16.2" thickBot="1">
      <c r="A53" s="43"/>
      <c r="B53" s="1256" t="s">
        <v>1213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2"/>
      <c r="P53" s="1432">
        <f>+ROUND(+SUM(O40:O41),2)</f>
        <v>0</v>
      </c>
      <c r="Q53" s="43"/>
      <c r="R53" s="2512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2"/>
      <c r="P54" s="38"/>
      <c r="Q54" s="43"/>
      <c r="R54" s="2512"/>
      <c r="S54" s="38"/>
      <c r="T54" s="38"/>
      <c r="U54" s="38"/>
      <c r="V54" s="43"/>
      <c r="W54" s="43"/>
      <c r="X54" s="38"/>
      <c r="Y54" s="38"/>
      <c r="Z54" s="43"/>
    </row>
    <row r="55" spans="1:26" ht="16.2" thickBot="1">
      <c r="A55" s="43"/>
      <c r="B55" s="1251" t="s">
        <v>1214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2"/>
      <c r="P55" s="1206">
        <f>+ROUND(+SUM(O43:O44),2)</f>
        <v>0</v>
      </c>
      <c r="Q55" s="43"/>
      <c r="R55" s="2512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2"/>
      <c r="P56" s="38"/>
      <c r="Q56" s="43"/>
      <c r="R56" s="2512"/>
      <c r="S56" s="38"/>
      <c r="T56" s="38"/>
      <c r="U56" s="38"/>
      <c r="V56" s="43"/>
      <c r="W56" s="43"/>
      <c r="X56" s="38"/>
      <c r="Y56" s="38"/>
      <c r="Z56" s="43"/>
    </row>
    <row r="57" spans="1:26" ht="16.2" thickBot="1">
      <c r="A57" s="43"/>
      <c r="B57" s="1256" t="s">
        <v>1215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3"/>
      <c r="P57" s="1432">
        <f>+ROUND(+SUM(O46:O47),2)</f>
        <v>0</v>
      </c>
      <c r="Q57" s="43"/>
      <c r="R57" s="2513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6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4">
        <f>+IF(+AND(Status!K4="ДА",+ROUND(P51,2)-ROUND(P53,2)&lt;&gt;0),"ГРЕШКА! - сумите за елиминиране от шифри 0075 и 0528 следва да са равни!",0)</f>
        <v>0</v>
      </c>
      <c r="P59" s="2514"/>
      <c r="Q59" s="43"/>
      <c r="R59" s="2514">
        <f>+IF(+AND(Status!K4="ДА",+ROUND(S51,2)-ROUND(S53,2)&lt;&gt;0),"ГРЕШКА! - сумите за елиминиране от шифри 0075 и 0528 следва да са равни!",0)</f>
        <v>0</v>
      </c>
      <c r="S59" s="2514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4">
        <f>+IF(AND(Status!K4="ДА",+ROUND(P55,2)-ROUND(P57,2)&lt;&gt;0),"ГРЕШКА! - сумите за елиминиране от шифри 0076 и 0529 следва да са равни!",0)</f>
        <v>0</v>
      </c>
      <c r="P61" s="2514"/>
      <c r="Q61" s="43"/>
      <c r="R61" s="2514">
        <f>+IF(AND(Status!K4="ДА",+ROUND(S55,2)-ROUND(S57,2)&lt;&gt;0),"ГРЕШКА! - сумите за елиминиране от шифри 0076 и 0529 следва да са равни!",0)</f>
        <v>0</v>
      </c>
      <c r="S61" s="2514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6.2">
      <c r="A63" s="43"/>
      <c r="B63" s="1280" t="s">
        <v>1187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1273</v>
      </c>
      <c r="P63" s="1424" t="s">
        <v>1274</v>
      </c>
      <c r="Q63" s="607"/>
      <c r="R63" s="1424" t="s">
        <v>1275</v>
      </c>
      <c r="S63" s="1424" t="s">
        <v>1276</v>
      </c>
      <c r="T63" s="38"/>
      <c r="U63" s="38"/>
      <c r="V63" s="43"/>
      <c r="W63" s="43"/>
      <c r="X63" s="38"/>
      <c r="Y63" s="38"/>
      <c r="Z63" s="43"/>
    </row>
    <row r="64" spans="1:26" ht="15.6">
      <c r="A64" s="43"/>
      <c r="B64" s="1743" t="s">
        <v>1439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6">
      <c r="A65" s="43"/>
      <c r="B65" s="1171" t="s">
        <v>1310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6">
      <c r="A66" s="43"/>
      <c r="B66" s="1174" t="s">
        <v>1311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6">
      <c r="A67" s="43"/>
      <c r="B67" s="1174" t="s">
        <v>1312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6">
      <c r="A68" s="43"/>
      <c r="B68" s="1174" t="s">
        <v>1313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6">
      <c r="A69" s="43"/>
      <c r="B69" s="1174" t="s">
        <v>1314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6">
      <c r="A70" s="43"/>
      <c r="B70" s="1174" t="s">
        <v>1352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6">
      <c r="A71" s="43"/>
      <c r="B71" s="1174" t="s">
        <v>1353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6">
      <c r="A72" s="43"/>
      <c r="B72" s="1279" t="s">
        <v>1315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6">
      <c r="A73" s="43"/>
      <c r="B73" s="1174" t="s">
        <v>1316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6">
      <c r="A74" s="43"/>
      <c r="B74" s="1174" t="s">
        <v>1317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6">
      <c r="A75" s="43"/>
      <c r="B75" s="1177" t="s">
        <v>1351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6">
      <c r="A76" s="43"/>
      <c r="B76" s="1171" t="s">
        <v>1318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6">
      <c r="A77" s="43"/>
      <c r="B77" s="1174" t="s">
        <v>1319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6">
      <c r="A78" s="43"/>
      <c r="B78" s="1174" t="s">
        <v>1320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6">
      <c r="A79" s="43"/>
      <c r="B79" s="1174" t="s">
        <v>1321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6">
      <c r="A80" s="607" t="s">
        <v>263</v>
      </c>
      <c r="B80" s="1174" t="s">
        <v>1322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6">
      <c r="A81" s="43"/>
      <c r="B81" s="1174" t="s">
        <v>1323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8" thickBot="1">
      <c r="A82" s="43"/>
      <c r="B82" s="1174" t="s">
        <v>1217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1273</v>
      </c>
      <c r="P82" s="1423" t="s">
        <v>1274</v>
      </c>
      <c r="Q82" s="607"/>
      <c r="R82" s="1423" t="s">
        <v>1275</v>
      </c>
      <c r="S82" s="1423" t="s">
        <v>1276</v>
      </c>
      <c r="T82" s="38"/>
      <c r="U82" s="38"/>
      <c r="V82" s="43"/>
      <c r="W82" s="43"/>
      <c r="X82" s="38"/>
      <c r="Y82" s="38"/>
      <c r="Z82" s="43"/>
    </row>
    <row r="83" spans="1:26" ht="16.2" thickTop="1">
      <c r="A83" s="43"/>
      <c r="B83" s="1174" t="s">
        <v>1219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6">
      <c r="A84" s="43"/>
      <c r="B84" s="1174" t="s">
        <v>1348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6">
      <c r="A85" s="43"/>
      <c r="B85" s="1174" t="s">
        <v>1349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6">
      <c r="A86" s="43"/>
      <c r="B86" s="1174" t="s">
        <v>1220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6">
      <c r="A87" s="43"/>
      <c r="B87" s="1174" t="s">
        <v>1350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6">
      <c r="A88" s="43"/>
      <c r="B88" s="1174" t="s">
        <v>1218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6">
      <c r="A89" s="43"/>
      <c r="B89" s="1174" t="s">
        <v>1324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6">
      <c r="A90" s="43"/>
      <c r="B90" s="1174" t="s">
        <v>1467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6">
      <c r="A91" s="43"/>
      <c r="B91" s="1174" t="s">
        <v>1468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6">
      <c r="A92" s="43"/>
      <c r="B92" s="1174" t="s">
        <v>1469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6">
      <c r="A93" s="43"/>
      <c r="B93" s="1174" t="s">
        <v>1470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6">
      <c r="A94" s="43"/>
      <c r="B94" s="1174" t="s">
        <v>1471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6">
      <c r="A95" s="43"/>
      <c r="B95" s="1174" t="s">
        <v>1472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6">
      <c r="A96" s="43"/>
      <c r="B96" s="1174" t="s">
        <v>1473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6">
      <c r="A97" s="43"/>
      <c r="B97" s="1174" t="s">
        <v>1474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6">
      <c r="A98" s="43"/>
      <c r="B98" s="1174" t="s">
        <v>1475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6">
      <c r="A99" s="43"/>
      <c r="B99" s="1174" t="s">
        <v>1445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6">
      <c r="A100" s="43"/>
      <c r="B100" s="1174" t="s">
        <v>1446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6">
      <c r="A101" s="43"/>
      <c r="B101" s="1174" t="s">
        <v>1476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6">
      <c r="A102" s="43"/>
      <c r="B102" s="1174" t="s">
        <v>1325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6">
      <c r="A103" s="43"/>
      <c r="B103" s="1174" t="s">
        <v>1477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6">
      <c r="A104" s="43"/>
      <c r="B104" s="1174" t="s">
        <v>1478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6">
      <c r="A105" s="43"/>
      <c r="B105" s="1174" t="s">
        <v>1479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6">
      <c r="A106" s="43"/>
      <c r="B106" s="1174" t="s">
        <v>1480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6">
      <c r="A107" s="43"/>
      <c r="B107" s="1174" t="s">
        <v>1347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6">
      <c r="A108" s="43"/>
      <c r="B108" s="1174" t="s">
        <v>1327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6">
      <c r="A109" s="43"/>
      <c r="B109" s="1174" t="s">
        <v>1306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6">
      <c r="A110" s="43"/>
      <c r="B110" s="1174" t="s">
        <v>1307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6">
      <c r="A111" s="43"/>
      <c r="B111" s="1177" t="s">
        <v>1308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6">
      <c r="A112" s="43"/>
      <c r="B112" s="1174" t="s">
        <v>1328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6">
      <c r="A113" s="43"/>
      <c r="B113" s="1174" t="s">
        <v>1329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6">
      <c r="A114" s="43"/>
      <c r="B114" s="1174" t="s">
        <v>1330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6">
      <c r="A115" s="43"/>
      <c r="B115" s="1174" t="s">
        <v>1331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6">
      <c r="A116" s="43"/>
      <c r="B116" s="1174" t="s">
        <v>1481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6">
      <c r="A117" s="43"/>
      <c r="B117" s="1174" t="s">
        <v>1940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6">
      <c r="A118" s="43"/>
      <c r="B118" s="1174" t="s">
        <v>1482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6">
      <c r="A119" s="43"/>
      <c r="B119" s="1174" t="s">
        <v>1483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6">
      <c r="A120" s="43"/>
      <c r="B120" s="1174" t="s">
        <v>1484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6">
      <c r="A121" s="43"/>
      <c r="B121" s="1174" t="s">
        <v>1486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6">
      <c r="A122" s="43"/>
      <c r="B122" s="1174" t="s">
        <v>1485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6">
      <c r="A123" s="43"/>
      <c r="B123" s="1174" t="s">
        <v>1487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6">
      <c r="A124" s="43"/>
      <c r="B124" s="1174" t="s">
        <v>1489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6">
      <c r="A125" s="43"/>
      <c r="B125" s="1174" t="s">
        <v>1488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6">
      <c r="A126" s="43"/>
      <c r="B126" s="2520" t="s">
        <v>1958</v>
      </c>
      <c r="C126" s="2521"/>
      <c r="D126" s="2521"/>
      <c r="E126" s="1274" t="s">
        <v>1884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6">
      <c r="A127" s="43"/>
      <c r="B127" s="1174" t="s">
        <v>1883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6">
      <c r="A128" s="43"/>
      <c r="B128" s="1174" t="s">
        <v>1885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6">
      <c r="A129" s="43"/>
      <c r="B129" s="1174" t="s">
        <v>1887</v>
      </c>
      <c r="C129" s="1274"/>
      <c r="D129" s="2522" t="s">
        <v>1957</v>
      </c>
      <c r="E129" s="2523"/>
      <c r="F129" s="2523"/>
      <c r="G129" s="1274" t="s">
        <v>1886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6">
      <c r="A130" s="43"/>
      <c r="B130" s="1174" t="s">
        <v>1490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6">
      <c r="A131" s="43"/>
      <c r="B131" s="1174" t="s">
        <v>1491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6">
      <c r="A132" s="43"/>
      <c r="B132" s="1174" t="s">
        <v>1500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6">
      <c r="A133" s="43"/>
      <c r="B133" s="1177" t="s">
        <v>1492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6">
      <c r="A134" s="43"/>
      <c r="B134" s="1174" t="s">
        <v>1501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6">
      <c r="A135" s="43"/>
      <c r="B135" s="1174" t="s">
        <v>1502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6">
      <c r="A136" s="43"/>
      <c r="B136" s="1174" t="s">
        <v>1503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6">
      <c r="A137" s="43"/>
      <c r="B137" s="1174" t="s">
        <v>1939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6">
      <c r="A138" s="43"/>
      <c r="B138" s="1174" t="s">
        <v>1505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6">
      <c r="A139" s="43"/>
      <c r="B139" s="1174" t="s">
        <v>1506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6">
      <c r="A140" s="43"/>
      <c r="B140" s="1174" t="s">
        <v>1309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6">
      <c r="A141" s="43"/>
      <c r="B141" s="1174" t="s">
        <v>1304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6">
      <c r="A142" s="43"/>
      <c r="B142" s="1177" t="s">
        <v>1305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6">
      <c r="A143" s="43"/>
      <c r="B143" s="1174" t="s">
        <v>1493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6">
      <c r="A144" s="43"/>
      <c r="B144" s="1174" t="s">
        <v>1494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6">
      <c r="A145" s="43"/>
      <c r="B145" s="1174" t="s">
        <v>1495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6">
      <c r="A146" s="43"/>
      <c r="B146" s="1174" t="s">
        <v>1332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6">
      <c r="A147" s="43"/>
      <c r="B147" s="1174" t="s">
        <v>1496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6">
      <c r="A148" s="43"/>
      <c r="B148" s="1174" t="s">
        <v>1497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6">
      <c r="A149" s="43"/>
      <c r="B149" s="1174" t="s">
        <v>1498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6">
      <c r="A150" s="43"/>
      <c r="B150" s="1174" t="s">
        <v>1499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6">
      <c r="A151" s="43"/>
      <c r="B151" s="1755" t="s">
        <v>1504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6">
      <c r="A152" s="43"/>
      <c r="B152" s="1759" t="s">
        <v>1879</v>
      </c>
      <c r="C152" s="1760"/>
      <c r="D152" s="2524">
        <f>+E8</f>
        <v>2021</v>
      </c>
      <c r="E152" s="2524"/>
      <c r="F152" s="2524"/>
      <c r="G152" s="1760" t="s">
        <v>1880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6.2">
      <c r="A153" s="43"/>
      <c r="B153" s="1759" t="s">
        <v>1447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6">
      <c r="A154" s="43"/>
      <c r="B154" s="1759" t="s">
        <v>1448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6.2">
      <c r="A155" s="43"/>
      <c r="B155" s="1759" t="s">
        <v>1449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6">
      <c r="A156" s="43"/>
      <c r="B156" s="1759" t="s">
        <v>1881</v>
      </c>
      <c r="C156" s="1760"/>
      <c r="D156" s="1760"/>
      <c r="E156" s="1760"/>
      <c r="F156" s="1760"/>
      <c r="G156" s="1760"/>
      <c r="H156" s="2525" t="s">
        <v>1959</v>
      </c>
      <c r="I156" s="2526"/>
      <c r="J156" s="2526"/>
      <c r="K156" s="2527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6">
      <c r="A158" s="43"/>
      <c r="B158" s="1762" t="s">
        <v>1882</v>
      </c>
      <c r="C158" s="1763"/>
      <c r="D158" s="1763"/>
      <c r="E158" s="1763"/>
      <c r="F158" s="1764"/>
      <c r="G158" s="2518" t="s">
        <v>1956</v>
      </c>
      <c r="H158" s="2519"/>
      <c r="I158" s="2519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6">
      <c r="A159" s="43"/>
      <c r="B159" s="1766" t="s">
        <v>1188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6">
      <c r="A160" s="43"/>
      <c r="B160" s="1766" t="s">
        <v>1222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6">
      <c r="A161" s="43"/>
      <c r="B161" s="1766" t="s">
        <v>1189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6">
      <c r="A162" s="43"/>
      <c r="B162" s="1766" t="s">
        <v>1190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6">
      <c r="A163" s="43"/>
      <c r="B163" s="1766" t="s">
        <v>1191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6">
      <c r="A164" s="43"/>
      <c r="B164" s="1766" t="s">
        <v>1192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6">
      <c r="A165" s="43"/>
      <c r="B165" s="1766" t="s">
        <v>1221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6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6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6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6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6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zoomScale="90" zoomScaleNormal="90" workbookViewId="0"/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10.1093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0.88671875" style="1395" customWidth="1"/>
    <col min="14" max="14" width="7.6640625" style="1396" customWidth="1"/>
    <col min="15" max="16" width="33.88671875" style="1393" customWidth="1"/>
    <col min="17" max="17" width="1.88671875" style="1392" customWidth="1"/>
    <col min="18" max="19" width="33.88671875" style="1393" customWidth="1"/>
    <col min="20" max="20" width="3.109375" style="1393" customWidth="1"/>
    <col min="21" max="21" width="33.33203125" style="1392" customWidth="1"/>
    <col min="22" max="22" width="35.88671875" style="1392" customWidth="1"/>
    <col min="23" max="16384" width="9.10937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54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4"/>
      <c r="C3" s="2454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54"/>
      <c r="B4" s="2454"/>
      <c r="C4" s="2454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280" t="s">
        <v>1301</v>
      </c>
      <c r="P4" s="1281"/>
      <c r="Q4" s="43"/>
      <c r="R4" s="1280" t="s">
        <v>1301</v>
      </c>
      <c r="S4" s="1281"/>
      <c r="T4" s="43"/>
      <c r="U4" s="43"/>
      <c r="V4" s="43"/>
      <c r="W4" s="43"/>
      <c r="X4" s="43"/>
    </row>
    <row r="5" spans="1:24" ht="3.75" customHeight="1">
      <c r="A5" s="2454"/>
      <c r="B5" s="2454"/>
      <c r="C5" s="2454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204"/>
      <c r="O6" s="1492" t="s">
        <v>1247</v>
      </c>
      <c r="P6" s="1493"/>
      <c r="Q6" s="43"/>
      <c r="R6" s="1492" t="s">
        <v>1247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34">
        <f>+'TRIAL-BALANCE'!J8:L8</f>
        <v>0</v>
      </c>
      <c r="K8" s="2435"/>
      <c r="L8" s="2436"/>
      <c r="M8" s="48"/>
      <c r="N8" s="1563" t="s">
        <v>376</v>
      </c>
      <c r="O8" s="1494" t="s">
        <v>1244</v>
      </c>
      <c r="P8" s="1495"/>
      <c r="Q8" s="43"/>
      <c r="R8" s="1494" t="s">
        <v>1244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258</v>
      </c>
      <c r="B10" s="49"/>
      <c r="C10" s="144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 t="str">
        <f>+'TRIAL-BALANCE'!K10:L10</f>
        <v>31.03.2021 г.</v>
      </c>
      <c r="L10" s="2516"/>
      <c r="M10" s="48"/>
      <c r="N10" s="1578">
        <f>+$C8</f>
        <v>0</v>
      </c>
      <c r="O10" s="950" t="s">
        <v>1245</v>
      </c>
      <c r="P10" s="146"/>
      <c r="Q10" s="43"/>
      <c r="R10" s="950" t="s">
        <v>1246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1282</v>
      </c>
      <c r="B12" s="1181"/>
      <c r="C12" s="1182"/>
      <c r="D12" s="1183"/>
      <c r="E12" s="1184"/>
      <c r="F12" s="1184"/>
      <c r="G12" s="1305"/>
      <c r="H12" s="2528" t="str">
        <f>+'TRIAL-BALANCE'!H12:K12</f>
        <v>31 март 2021 г.</v>
      </c>
      <c r="I12" s="2528"/>
      <c r="J12" s="2528"/>
      <c r="K12" s="2528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</row>
    <row r="13" spans="1:24" ht="33" customHeight="1">
      <c r="A13" s="1299" t="s">
        <v>1226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1333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1334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1335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1336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2" thickBot="1">
      <c r="A19" s="1307" t="s">
        <v>1223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31 мар</v>
      </c>
      <c r="M20" s="51"/>
      <c r="N20" s="1809" t="str">
        <f>+IF($L$20="31 дек","IV",+IF($L$20="30 сеп","III",+IF($L$20="30 юни","II",+IF($L$20="31 мар","I",0))))</f>
        <v>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1227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1225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1248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1249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1361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1224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1229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1337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1338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2" thickBot="1">
      <c r="A33" s="1307" t="s">
        <v>1228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1230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1343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1344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1231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1232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1452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1451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1453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1339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1454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1455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2" thickBot="1">
      <c r="A49" s="1307" t="s">
        <v>1233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1456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1457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1234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1340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1341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1235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1342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6">
      <c r="A68" s="1338"/>
      <c r="B68" s="1251" t="s">
        <v>1236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6.2">
      <c r="A69" s="1338"/>
      <c r="B69" s="1728"/>
      <c r="C69" s="1727" t="s">
        <v>1346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1237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6.2">
      <c r="A72" s="1338"/>
      <c r="B72" s="1728"/>
      <c r="C72" s="1727" t="s">
        <v>1346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6">
      <c r="A74" s="1338"/>
      <c r="B74" s="1256" t="s">
        <v>1990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6.2">
      <c r="A75" s="1338"/>
      <c r="B75" s="1728"/>
      <c r="C75" s="1727" t="s">
        <v>1346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6">
      <c r="A77" s="1338"/>
      <c r="B77" s="1256" t="s">
        <v>1238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6.2">
      <c r="A78" s="1338"/>
      <c r="B78" s="1728"/>
      <c r="C78" s="1727" t="s">
        <v>1346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1376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1241</v>
      </c>
      <c r="O80" s="1365" t="s">
        <v>1243</v>
      </c>
      <c r="P80" s="1725">
        <f>-ROUND(+(O68+O69)+(O71+O72)-(O74+O75)-(O77+O78),2)</f>
        <v>0</v>
      </c>
      <c r="Q80" s="1345"/>
      <c r="R80" s="1365" t="s">
        <v>1243</v>
      </c>
      <c r="S80" s="1725">
        <f>-ROUND(+(R68+R69)+(R71+R72)-(R74+R75)-(R77+R78),2)</f>
        <v>0</v>
      </c>
      <c r="T80" s="38"/>
      <c r="U80" s="1365" t="s">
        <v>1243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1964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6.2">
      <c r="A83" s="1338"/>
      <c r="B83" s="1728"/>
      <c r="C83" s="1727" t="s">
        <v>1346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1296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6.2">
      <c r="A86" s="1338"/>
      <c r="B86" s="1728"/>
      <c r="C86" s="1727" t="s">
        <v>1346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1965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6.2">
      <c r="A89" s="1338"/>
      <c r="B89" s="1728"/>
      <c r="C89" s="1727" t="s">
        <v>1346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1239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1240</v>
      </c>
      <c r="O91" s="1367" t="s">
        <v>1242</v>
      </c>
      <c r="P91" s="1725">
        <f>+ROUND(+(O82+O83)-(O85+O86)-(O88+O89),2)</f>
        <v>0</v>
      </c>
      <c r="Q91" s="43"/>
      <c r="R91" s="1367" t="s">
        <v>1242</v>
      </c>
      <c r="S91" s="1725">
        <f>+ROUND(+(R82+R83)-(R85+R86)-(R88+R89),2)</f>
        <v>0</v>
      </c>
      <c r="T91" s="38"/>
      <c r="U91" s="1367" t="s">
        <v>1242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6">
      <c r="A96" s="43"/>
      <c r="B96" s="2529">
        <f>+E8-1</f>
        <v>2020</v>
      </c>
      <c r="C96" s="2530"/>
      <c r="D96" s="2231" t="s">
        <v>2097</v>
      </c>
      <c r="E96" s="2231"/>
      <c r="F96" s="2231"/>
      <c r="G96" s="2187">
        <f>+E8-1</f>
        <v>2020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2140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2045</v>
      </c>
      <c r="W96" s="38"/>
      <c r="X96" s="38"/>
    </row>
    <row r="97" spans="1:24" s="1393" customFormat="1" ht="15.6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6">
      <c r="A98" s="43"/>
      <c r="B98" s="1251" t="s">
        <v>1236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6.2">
      <c r="A99" s="43"/>
      <c r="B99" s="2228">
        <f>+E8-1</f>
        <v>2020</v>
      </c>
      <c r="C99" s="1727" t="s">
        <v>1346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6">
      <c r="A101" s="43"/>
      <c r="B101" s="1251" t="s">
        <v>1237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6.2">
      <c r="A102" s="43"/>
      <c r="B102" s="2228">
        <f>+E8-1</f>
        <v>2020</v>
      </c>
      <c r="C102" s="1727" t="s">
        <v>1346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6.2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6">
      <c r="A104" s="43"/>
      <c r="B104" s="1256" t="s">
        <v>1990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6.2">
      <c r="A105" s="43"/>
      <c r="B105" s="2228">
        <f>+E8-1</f>
        <v>2020</v>
      </c>
      <c r="C105" s="1727" t="s">
        <v>1346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6.2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6">
      <c r="A107" s="43"/>
      <c r="B107" s="1256" t="s">
        <v>1238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6.2">
      <c r="A108" s="43"/>
      <c r="B108" s="2228">
        <f>+E8-1</f>
        <v>2020</v>
      </c>
      <c r="C108" s="1727" t="s">
        <v>1346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6.2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2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1241</v>
      </c>
      <c r="O110" s="1365" t="s">
        <v>1243</v>
      </c>
      <c r="P110" s="2144">
        <f>-ROUND(+(O98+O99)+(O101+O102)-(O104+O105)-(O107+O108),2)</f>
        <v>0</v>
      </c>
      <c r="Q110" s="1345"/>
      <c r="R110" s="1365" t="s">
        <v>1243</v>
      </c>
      <c r="S110" s="2144">
        <f>-ROUND(+(R98+R99)+(R101+R102)-(R104+R105)-(R107+R108),2)</f>
        <v>0</v>
      </c>
      <c r="T110" s="38"/>
      <c r="U110" s="1365" t="s">
        <v>1243</v>
      </c>
      <c r="V110" s="2144">
        <f>-ROUND(+(U98+U99)+(U101+U102)-(U104+U105)-(U107+U108),2)</f>
        <v>0</v>
      </c>
      <c r="W110" s="38"/>
      <c r="X110" s="38"/>
    </row>
    <row r="111" spans="1:24" s="1393" customFormat="1" ht="16.2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6.2">
      <c r="A112" s="43"/>
      <c r="B112" s="1256" t="s">
        <v>1964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6.2">
      <c r="A113" s="43"/>
      <c r="B113" s="2228">
        <f>+E8-1</f>
        <v>2020</v>
      </c>
      <c r="C113" s="1727" t="s">
        <v>1346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6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6.2">
      <c r="A115" s="43"/>
      <c r="B115" s="1256" t="s">
        <v>1296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6.2">
      <c r="A116" s="43"/>
      <c r="B116" s="2228">
        <f>+E8-1</f>
        <v>2020</v>
      </c>
      <c r="C116" s="1727" t="s">
        <v>1346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6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6.2">
      <c r="A118" s="43"/>
      <c r="B118" s="1256" t="s">
        <v>1965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6.2">
      <c r="A119" s="607" t="s">
        <v>263</v>
      </c>
      <c r="B119" s="2228">
        <f>+E8-1</f>
        <v>2020</v>
      </c>
      <c r="C119" s="1727" t="s">
        <v>1346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6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2" thickBot="1">
      <c r="A121" s="43"/>
      <c r="B121" s="1339"/>
      <c r="C121" s="2144" t="s">
        <v>1239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1240</v>
      </c>
      <c r="O121" s="1367" t="s">
        <v>1242</v>
      </c>
      <c r="P121" s="2144">
        <f>+ROUND(+(O112+O113)-(O115+O116)-(O118+O119),2)</f>
        <v>0</v>
      </c>
      <c r="Q121" s="1345"/>
      <c r="R121" s="1367" t="s">
        <v>1242</v>
      </c>
      <c r="S121" s="2144">
        <f>+ROUND(+(R112+R113)-(R115+R116)-(R118+R119),2)</f>
        <v>0</v>
      </c>
      <c r="T121" s="38"/>
      <c r="U121" s="1367" t="s">
        <v>1242</v>
      </c>
      <c r="V121" s="2144">
        <f>+ROUND(+(U112+U113+V114)-(U115+U116+V117)-(U118+U119),2)</f>
        <v>0</v>
      </c>
      <c r="W121" s="43"/>
      <c r="X121" s="43"/>
    </row>
    <row r="122" spans="1:24" ht="16.2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6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3" t="s">
        <v>2136</v>
      </c>
      <c r="U123" s="2534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5">
        <f>+E8-1</f>
        <v>2020</v>
      </c>
      <c r="U124" s="2536"/>
      <c r="V124" s="1371">
        <f>+IF(+ROUND(V121,2)=+ROUND(V110,2),0,"ПРОМЕНИ ВЪВЕДЕНИТЕ КОРЕКТИВИ!")</f>
        <v>0</v>
      </c>
      <c r="W124" s="43"/>
      <c r="X124" s="43"/>
    </row>
    <row r="125" spans="1:24" ht="15.6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6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6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6.2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6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2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6">
      <c r="A132" s="43"/>
      <c r="B132" s="1280" t="s">
        <v>1187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6">
      <c r="A133" s="43"/>
      <c r="B133" s="1743" t="s">
        <v>1439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6">
      <c r="A134" s="43"/>
      <c r="B134" s="1747" t="s">
        <v>1440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6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6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6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6">
      <c r="A138" s="43"/>
      <c r="B138" s="1174" t="s">
        <v>1371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6">
      <c r="A139" s="43"/>
      <c r="B139" s="1174" t="s">
        <v>1354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6">
      <c r="A140" s="43"/>
      <c r="B140" s="1174" t="s">
        <v>1312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6">
      <c r="A141" s="43"/>
      <c r="B141" s="1174" t="s">
        <v>1355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6">
      <c r="A142" s="43"/>
      <c r="B142" s="1174" t="s">
        <v>1356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6">
      <c r="A143" s="43"/>
      <c r="B143" s="1174" t="s">
        <v>1372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6">
      <c r="A144" s="43"/>
      <c r="B144" s="1279" t="s">
        <v>1358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6">
      <c r="A145" s="43"/>
      <c r="B145" s="1177" t="s">
        <v>1357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6">
      <c r="A146" s="43"/>
      <c r="B146" s="1171" t="s">
        <v>1373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6">
      <c r="A147" s="43"/>
      <c r="B147" s="1174" t="s">
        <v>1890</v>
      </c>
      <c r="C147" s="1274"/>
      <c r="D147" s="1274"/>
      <c r="E147" s="1274"/>
      <c r="F147" s="1274"/>
      <c r="G147" s="2138" t="s">
        <v>1957</v>
      </c>
      <c r="H147" s="2139"/>
      <c r="I147" s="1274" t="s">
        <v>1889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6">
      <c r="A148" s="43"/>
      <c r="B148" s="1174" t="s">
        <v>1888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6">
      <c r="A149" s="43"/>
      <c r="B149" s="1174" t="s">
        <v>1360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6">
      <c r="A150" s="43"/>
      <c r="B150" s="1174" t="s">
        <v>1359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6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6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6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6">
      <c r="A154" s="43"/>
      <c r="B154" s="1174" t="s">
        <v>1362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6">
      <c r="A155" s="43"/>
      <c r="B155" s="1174" t="s">
        <v>1363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6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6">
      <c r="A157" s="43"/>
      <c r="B157" s="1174" t="s">
        <v>1364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6">
      <c r="A158" s="43"/>
      <c r="B158" s="1174" t="s">
        <v>1326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6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6">
      <c r="A160" s="43"/>
      <c r="B160" s="1174" t="s">
        <v>1374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6">
      <c r="A161" s="43"/>
      <c r="B161" s="1177" t="s">
        <v>1375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6.2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6">
      <c r="A163" s="43"/>
      <c r="B163" s="1923" t="s">
        <v>2074</v>
      </c>
      <c r="C163" s="1927"/>
      <c r="D163" s="2532">
        <f>+E8-1</f>
        <v>2020</v>
      </c>
      <c r="E163" s="2532"/>
      <c r="F163" s="2532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6">
      <c r="A164" s="43"/>
      <c r="B164" s="1923" t="s">
        <v>2076</v>
      </c>
      <c r="C164" s="1927"/>
      <c r="D164" s="2166">
        <f>+E8-1</f>
        <v>2020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6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6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6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6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6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6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6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6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6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6">
      <c r="A175" s="43"/>
      <c r="B175" s="1174" t="s">
        <v>1441</v>
      </c>
      <c r="C175" s="1274"/>
      <c r="D175" s="1274"/>
      <c r="E175" s="1731" t="s">
        <v>1442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6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6">
      <c r="A177" s="43"/>
      <c r="B177" s="1174" t="s">
        <v>1365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6">
      <c r="A178" s="43"/>
      <c r="B178" s="1174" t="s">
        <v>1370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6">
      <c r="A179" s="43"/>
      <c r="B179" s="1174" t="s">
        <v>1369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6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6">
      <c r="A181" s="43"/>
      <c r="B181" s="1174" t="s">
        <v>1366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6">
      <c r="A182" s="43"/>
      <c r="B182" s="1174" t="s">
        <v>1367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6">
      <c r="A183" s="43"/>
      <c r="B183" s="1174" t="s">
        <v>1992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6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6">
      <c r="A185" s="43"/>
      <c r="B185" s="1174" t="s">
        <v>1368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6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6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6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6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6">
      <c r="A190" s="43"/>
      <c r="B190" s="1174" t="s">
        <v>1377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6">
      <c r="A191" s="43"/>
      <c r="B191" s="1174" t="s">
        <v>1378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6">
      <c r="A192" s="43"/>
      <c r="B192" s="1174" t="s">
        <v>1379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6">
      <c r="A193" s="43"/>
      <c r="B193" s="1174" t="s">
        <v>1443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6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6">
      <c r="A195" s="43"/>
      <c r="B195" s="1759" t="s">
        <v>1892</v>
      </c>
      <c r="C195" s="1760"/>
      <c r="D195" s="2524">
        <f>+E8</f>
        <v>2021</v>
      </c>
      <c r="E195" s="2524"/>
      <c r="F195" s="2524"/>
      <c r="G195" s="1910" t="s">
        <v>1891</v>
      </c>
      <c r="H195" s="2531">
        <f>+E8</f>
        <v>2021</v>
      </c>
      <c r="I195" s="2531"/>
      <c r="J195" s="2140"/>
      <c r="K195" s="1911" t="s">
        <v>1893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6">
      <c r="A196" s="43"/>
      <c r="B196" s="1759" t="s">
        <v>1894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6.2">
      <c r="A197" s="607" t="s">
        <v>263</v>
      </c>
      <c r="B197" s="1759" t="s">
        <v>1444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6.2">
      <c r="A198" s="607"/>
      <c r="B198" s="1759" t="s">
        <v>1966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6.2">
      <c r="A199" s="43"/>
      <c r="B199" s="1759" t="s">
        <v>1895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6">
      <c r="A200" s="43"/>
      <c r="B200" s="1759" t="s">
        <v>1896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3.2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  <mergeCell ref="K10:L10"/>
    <mergeCell ref="H12:K12"/>
    <mergeCell ref="B96:C96"/>
    <mergeCell ref="H195:I195"/>
    <mergeCell ref="D195:F195"/>
    <mergeCell ref="D163:F163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80" zoomScaleNormal="80" workbookViewId="0">
      <pane xSplit="12" ySplit="13" topLeftCell="M437" activePane="bottomRight" state="frozen"/>
      <selection pane="topRight" activeCell="M1" sqref="M1"/>
      <selection pane="bottomLeft" activeCell="A14" sqref="A14"/>
      <selection pane="bottomRight" activeCell="P464" sqref="P464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7.33203125" style="1396" customWidth="1"/>
    <col min="15" max="16" width="23.6640625" style="1393" customWidth="1"/>
    <col min="17" max="17" width="1" style="1395" customWidth="1"/>
    <col min="18" max="19" width="23.6640625" style="1393" customWidth="1"/>
    <col min="20" max="20" width="1" style="1395" customWidth="1"/>
    <col min="21" max="22" width="23.6640625" style="1393" customWidth="1"/>
    <col min="23" max="23" width="4.33203125" style="1395" customWidth="1"/>
    <col min="24" max="25" width="23.6640625" style="1393" customWidth="1"/>
    <col min="26" max="26" width="4" style="1392" customWidth="1"/>
    <col min="27" max="27" width="23.6640625" style="1393" customWidth="1"/>
    <col min="28" max="28" width="2.33203125" style="1392" customWidth="1"/>
    <col min="29" max="31" width="9.109375" style="1392"/>
    <col min="32" max="32" width="2.33203125" style="1392" customWidth="1"/>
    <col min="33" max="16384" width="9.10937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11"/>
      <c r="O2" s="1627" t="str">
        <f>+IF(+ROUND(P470=0,2),"O K","НЕРАВНЕНИЕ!")</f>
        <v>O K</v>
      </c>
      <c r="P2" s="1625" t="s">
        <v>1461</v>
      </c>
      <c r="Q2" s="46"/>
      <c r="R2" s="1629" t="str">
        <f>+IF(+ROUND(S470=0,2),"O K","НЕРАВНЕНИЕ!")</f>
        <v>O K</v>
      </c>
      <c r="S2" s="1628" t="s">
        <v>1462</v>
      </c>
      <c r="T2" s="46"/>
      <c r="U2" s="1631" t="str">
        <f>+IF(+ROUND(V470=0,2),"O K","НЕРАВНЕНИЕ!")</f>
        <v>O K</v>
      </c>
      <c r="V2" s="1805" t="s">
        <v>1463</v>
      </c>
      <c r="W2" s="46"/>
      <c r="X2" s="1634" t="str">
        <f>+IF(+ROUND(Y470=0,2),"O K","НЕРАВНЕНИЕ!")</f>
        <v>O K</v>
      </c>
      <c r="Y2" s="1633" t="s">
        <v>1464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34" t="str">
        <f>+'TRIAL-BALANCE'!G6:L6</f>
        <v>sou_rakovski_vt@abv.bg</v>
      </c>
      <c r="H6" s="2435"/>
      <c r="I6" s="2435"/>
      <c r="J6" s="2435"/>
      <c r="K6" s="2435"/>
      <c r="L6" s="2436"/>
      <c r="M6" s="48"/>
      <c r="N6" s="111"/>
      <c r="O6" s="1642" t="s">
        <v>1132</v>
      </c>
      <c r="P6" s="1643"/>
      <c r="Q6" s="48"/>
      <c r="R6" s="1640" t="s">
        <v>1132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1291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257</v>
      </c>
      <c r="B8" s="20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34">
        <f>+'TRIAL-BALANCE'!J8:L8</f>
        <v>0</v>
      </c>
      <c r="K8" s="2435"/>
      <c r="L8" s="2436"/>
      <c r="M8" s="48"/>
      <c r="N8" s="1565" t="s">
        <v>376</v>
      </c>
      <c r="O8" s="1376" t="s">
        <v>1117</v>
      </c>
      <c r="P8" s="1113">
        <f>+$I12</f>
        <v>2020</v>
      </c>
      <c r="Q8" s="48"/>
      <c r="R8" s="1114" t="s">
        <v>1459</v>
      </c>
      <c r="S8" s="1115">
        <f>+$I12</f>
        <v>2020</v>
      </c>
      <c r="T8" s="48"/>
      <c r="U8" s="1776" t="s">
        <v>1460</v>
      </c>
      <c r="V8" s="1644">
        <f>+$I12</f>
        <v>2020</v>
      </c>
      <c r="W8" s="48"/>
      <c r="X8" s="1597" t="s">
        <v>1290</v>
      </c>
      <c r="Y8" s="1598"/>
      <c r="Z8" s="43"/>
      <c r="AA8" s="2170" t="s">
        <v>1118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 t="str">
        <f>+'TRIAL-BALANCE'!K10:L10</f>
        <v>31.03.2021 г.</v>
      </c>
      <c r="L10" s="2516"/>
      <c r="M10" s="48"/>
      <c r="N10" s="1577">
        <f>+$C8</f>
        <v>0</v>
      </c>
      <c r="O10" s="950" t="s">
        <v>1131</v>
      </c>
      <c r="P10" s="146"/>
      <c r="Q10" s="49"/>
      <c r="R10" s="950" t="s">
        <v>1131</v>
      </c>
      <c r="S10" s="146"/>
      <c r="T10" s="49"/>
      <c r="U10" s="950" t="s">
        <v>1131</v>
      </c>
      <c r="V10" s="146"/>
      <c r="W10" s="48"/>
      <c r="X10" s="1601" t="s">
        <v>1130</v>
      </c>
      <c r="Y10" s="1602"/>
      <c r="Z10" s="43"/>
      <c r="AA10" s="2171" t="s">
        <v>1121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1465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60" t="s">
        <v>369</v>
      </c>
      <c r="Q12" s="50"/>
      <c r="R12" s="1059" t="s">
        <v>368</v>
      </c>
      <c r="S12" s="1060" t="s">
        <v>369</v>
      </c>
      <c r="T12" s="50"/>
      <c r="U12" s="1059" t="s">
        <v>368</v>
      </c>
      <c r="V12" s="1060" t="s">
        <v>369</v>
      </c>
      <c r="W12" s="50"/>
      <c r="X12" s="1605" t="s">
        <v>368</v>
      </c>
      <c r="Y12" s="1606" t="s">
        <v>369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2" thickTop="1">
      <c r="A13" s="903" t="s">
        <v>1466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1124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1122</v>
      </c>
      <c r="AB13" s="43"/>
      <c r="AC13" s="43"/>
      <c r="AD13" s="43"/>
      <c r="AE13" s="43"/>
      <c r="AF13" s="43"/>
      <c r="AG13" s="43"/>
      <c r="AH13" s="43"/>
      <c r="AI13" s="43"/>
    </row>
    <row r="14" spans="1:35" ht="15.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4363048.45</v>
      </c>
      <c r="Q15" s="51"/>
      <c r="R15" s="323">
        <v>413.45</v>
      </c>
      <c r="S15" s="372"/>
      <c r="T15" s="51"/>
      <c r="U15" s="323"/>
      <c r="V15" s="372"/>
      <c r="W15" s="51"/>
      <c r="X15" s="351">
        <f>+ROUND(+O15+R15+U15,2)</f>
        <v>413.45</v>
      </c>
      <c r="Y15" s="1609">
        <f>+ROUND(+P15+S15+V15,2)</f>
        <v>4363048.45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6">
      <c r="A16" s="904" t="s">
        <v>1119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263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6">
      <c r="A17" s="1053">
        <v>6010</v>
      </c>
      <c r="B17" s="1054" t="s">
        <v>320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263</v>
      </c>
      <c r="N17" s="112">
        <f t="shared" ref="N17:N85" si="0">+A17</f>
        <v>6010</v>
      </c>
      <c r="O17" s="323">
        <v>7842.97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7842.97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6">
      <c r="A18" s="88">
        <v>6011</v>
      </c>
      <c r="B18" s="1032" t="s">
        <v>321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263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6">
      <c r="A19" s="88">
        <v>6012</v>
      </c>
      <c r="B19" s="1032" t="s">
        <v>322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263</v>
      </c>
      <c r="N19" s="113">
        <f t="shared" si="0"/>
        <v>6012</v>
      </c>
      <c r="O19" s="323">
        <v>1026.5999999999999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1026.5999999999999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6">
      <c r="A20" s="88">
        <v>6013</v>
      </c>
      <c r="B20" s="1032" t="s">
        <v>323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263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6">
      <c r="A21" s="88">
        <v>6014</v>
      </c>
      <c r="B21" s="1032" t="s">
        <v>324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263</v>
      </c>
      <c r="N21" s="113">
        <f t="shared" si="0"/>
        <v>6014</v>
      </c>
      <c r="O21" s="323">
        <v>2463</v>
      </c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2463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6">
      <c r="A22" s="88">
        <v>6015</v>
      </c>
      <c r="B22" s="1032" t="s">
        <v>325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0"/>
        <v>6015</v>
      </c>
      <c r="O22" s="323">
        <v>450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450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6">
      <c r="A23" s="88">
        <v>6016</v>
      </c>
      <c r="B23" s="1032" t="s">
        <v>326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6">
      <c r="A24" s="88">
        <v>6017</v>
      </c>
      <c r="B24" s="1032" t="s">
        <v>327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6">
      <c r="A25" s="88">
        <v>6018</v>
      </c>
      <c r="B25" s="1032" t="s">
        <v>328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6">
      <c r="A26" s="88">
        <v>6019</v>
      </c>
      <c r="B26" s="1032" t="s">
        <v>329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0"/>
        <v>6019</v>
      </c>
      <c r="O26" s="323">
        <v>11377.1</v>
      </c>
      <c r="P26" s="372"/>
      <c r="Q26" s="51"/>
      <c r="R26" s="120">
        <v>1193.54</v>
      </c>
      <c r="S26" s="888"/>
      <c r="T26" s="51"/>
      <c r="U26" s="120"/>
      <c r="V26" s="888"/>
      <c r="W26" s="51"/>
      <c r="X26" s="351">
        <f t="shared" si="1"/>
        <v>12570.64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6">
      <c r="A27" s="88">
        <v>6021</v>
      </c>
      <c r="B27" s="1032" t="s">
        <v>330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6">
      <c r="A28" s="88">
        <v>6022</v>
      </c>
      <c r="B28" s="1032" t="s">
        <v>331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0"/>
        <v>6022</v>
      </c>
      <c r="O28" s="323">
        <v>909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909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6">
      <c r="A29" s="88">
        <v>6023</v>
      </c>
      <c r="B29" s="1032" t="s">
        <v>332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0"/>
        <v>6023</v>
      </c>
      <c r="O29" s="323">
        <v>1136.54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1136.54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6">
      <c r="A30" s="88">
        <v>6025</v>
      </c>
      <c r="B30" s="1032" t="s">
        <v>333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0"/>
        <v>6025</v>
      </c>
      <c r="O30" s="323"/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6">
      <c r="A31" s="88">
        <v>6026</v>
      </c>
      <c r="B31" s="1032" t="s">
        <v>334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0"/>
        <v>6026</v>
      </c>
      <c r="O31" s="323">
        <v>1465.2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1465.2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6">
      <c r="A32" s="88">
        <v>6027</v>
      </c>
      <c r="B32" s="1032" t="s">
        <v>335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6">
      <c r="A33" s="88">
        <v>6028</v>
      </c>
      <c r="B33" s="1032" t="s">
        <v>336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6">
      <c r="A34" s="88">
        <v>6029</v>
      </c>
      <c r="B34" s="1032" t="s">
        <v>337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0"/>
        <v>6029</v>
      </c>
      <c r="O34" s="323">
        <v>1930.37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1930.37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6">
      <c r="A35" s="591">
        <v>6030</v>
      </c>
      <c r="B35" s="1034" t="s">
        <v>338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263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6">
      <c r="A36" s="591">
        <v>6032</v>
      </c>
      <c r="B36" s="1034" t="s">
        <v>339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263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6">
      <c r="A37" s="591">
        <v>6033</v>
      </c>
      <c r="B37" s="1034" t="s">
        <v>340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263</v>
      </c>
      <c r="N37" s="1733">
        <f t="shared" si="0"/>
        <v>6033</v>
      </c>
      <c r="O37" s="323">
        <v>53878.32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53878.32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6">
      <c r="A38" s="591">
        <v>6034</v>
      </c>
      <c r="B38" s="1034" t="s">
        <v>341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263</v>
      </c>
      <c r="N38" s="1733">
        <f t="shared" si="0"/>
        <v>6034</v>
      </c>
      <c r="O38" s="323">
        <v>62742.48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62742.48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6">
      <c r="A39" s="591">
        <v>6035</v>
      </c>
      <c r="B39" s="1034" t="s">
        <v>342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263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6">
      <c r="A40" s="591">
        <v>6036</v>
      </c>
      <c r="B40" s="1034" t="s">
        <v>343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263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6">
      <c r="A41" s="591">
        <v>6037</v>
      </c>
      <c r="B41" s="1033" t="s">
        <v>345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6">
      <c r="A42" s="591">
        <v>6039</v>
      </c>
      <c r="B42" s="1034" t="s">
        <v>344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6">
      <c r="A43" s="88">
        <v>6041</v>
      </c>
      <c r="B43" s="1033" t="s">
        <v>346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263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6">
      <c r="A44" s="88">
        <v>6042</v>
      </c>
      <c r="B44" s="1033" t="s">
        <v>347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263</v>
      </c>
      <c r="N44" s="113">
        <f t="shared" si="0"/>
        <v>6042</v>
      </c>
      <c r="O44" s="323">
        <v>111200.15</v>
      </c>
      <c r="P44" s="372"/>
      <c r="Q44" s="51"/>
      <c r="R44" s="120">
        <v>8058</v>
      </c>
      <c r="S44" s="888"/>
      <c r="T44" s="51"/>
      <c r="U44" s="120"/>
      <c r="V44" s="888"/>
      <c r="W44" s="51"/>
      <c r="X44" s="351">
        <f t="shared" si="1"/>
        <v>119258.15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6">
      <c r="A45" s="88">
        <v>6043</v>
      </c>
      <c r="B45" s="1033" t="s">
        <v>348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263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6">
      <c r="A46" s="88">
        <v>6044</v>
      </c>
      <c r="B46" s="1033" t="s">
        <v>349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6">
      <c r="A47" s="88">
        <v>6046</v>
      </c>
      <c r="B47" s="1033" t="s">
        <v>350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6">
      <c r="A48" s="88">
        <v>6047</v>
      </c>
      <c r="B48" s="1032" t="s">
        <v>351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0"/>
        <v>6047</v>
      </c>
      <c r="O48" s="120">
        <v>12602.6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12602.6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6">
      <c r="A49" s="88">
        <v>6048</v>
      </c>
      <c r="B49" s="1032" t="s">
        <v>352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 t="shared" si="0"/>
        <v>6048</v>
      </c>
      <c r="O49" s="954">
        <v>0</v>
      </c>
      <c r="P49" s="888">
        <v>10181.65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10181.65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6.2">
      <c r="A50" s="88">
        <v>6049</v>
      </c>
      <c r="B50" s="1035" t="s">
        <v>431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>+A50</f>
        <v>6049</v>
      </c>
      <c r="O50" s="120">
        <v>1198.8</v>
      </c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1198.8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6">
      <c r="A51" s="88">
        <v>6051</v>
      </c>
      <c r="B51" s="1033" t="s">
        <v>432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0"/>
        <v>6051</v>
      </c>
      <c r="O51" s="120">
        <v>16396.72</v>
      </c>
      <c r="P51" s="888"/>
      <c r="Q51" s="51"/>
      <c r="R51" s="120">
        <v>1064.3599999999999</v>
      </c>
      <c r="S51" s="888"/>
      <c r="T51" s="51"/>
      <c r="U51" s="120"/>
      <c r="V51" s="888"/>
      <c r="W51" s="51"/>
      <c r="X51" s="351">
        <f t="shared" si="5"/>
        <v>17461.080000000002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6">
      <c r="A52" s="88">
        <v>6052</v>
      </c>
      <c r="B52" s="1033" t="s">
        <v>433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0"/>
        <v>6052</v>
      </c>
      <c r="O52" s="120">
        <v>5312.2</v>
      </c>
      <c r="P52" s="888"/>
      <c r="Q52" s="51"/>
      <c r="R52" s="120">
        <v>404.18</v>
      </c>
      <c r="S52" s="888"/>
      <c r="T52" s="51"/>
      <c r="U52" s="120"/>
      <c r="V52" s="888"/>
      <c r="W52" s="51"/>
      <c r="X52" s="351">
        <f t="shared" si="5"/>
        <v>5716.38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6">
      <c r="A53" s="88">
        <v>6054</v>
      </c>
      <c r="B53" s="1033" t="s">
        <v>434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6">
      <c r="A54" s="88">
        <v>6055</v>
      </c>
      <c r="B54" s="1033" t="s">
        <v>435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0"/>
        <v>6055</v>
      </c>
      <c r="O54" s="120">
        <v>2808.95</v>
      </c>
      <c r="P54" s="888"/>
      <c r="Q54" s="51"/>
      <c r="R54" s="120">
        <v>225.15</v>
      </c>
      <c r="S54" s="888"/>
      <c r="T54" s="51"/>
      <c r="U54" s="120"/>
      <c r="V54" s="888"/>
      <c r="W54" s="51"/>
      <c r="X54" s="351">
        <f t="shared" si="5"/>
        <v>3034.1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6">
      <c r="A55" s="88">
        <v>6056</v>
      </c>
      <c r="B55" s="1033" t="s">
        <v>436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6">
      <c r="A56" s="88">
        <v>6058</v>
      </c>
      <c r="B56" s="1033" t="s">
        <v>437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263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6">
      <c r="A57" s="88">
        <v>6059</v>
      </c>
      <c r="B57" s="1033" t="s">
        <v>438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263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6">
      <c r="A58" s="88">
        <v>6061</v>
      </c>
      <c r="B58" s="1032" t="s">
        <v>439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263</v>
      </c>
      <c r="N58" s="113">
        <f t="shared" si="0"/>
        <v>6061</v>
      </c>
      <c r="O58" s="120"/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6">
      <c r="A59" s="88">
        <v>6062</v>
      </c>
      <c r="B59" s="1032" t="s">
        <v>440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263</v>
      </c>
      <c r="N59" s="113">
        <f t="shared" si="0"/>
        <v>6062</v>
      </c>
      <c r="O59" s="120">
        <v>1011.16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1011.16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6">
      <c r="A60" s="88">
        <v>6063</v>
      </c>
      <c r="B60" s="1032" t="s">
        <v>441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263</v>
      </c>
      <c r="N60" s="113">
        <f t="shared" si="0"/>
        <v>6063</v>
      </c>
      <c r="O60" s="120">
        <v>47.4</v>
      </c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47.4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6">
      <c r="A61" s="88">
        <v>6064</v>
      </c>
      <c r="B61" s="1032" t="s">
        <v>442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263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6">
      <c r="A62" s="88">
        <v>6065</v>
      </c>
      <c r="B62" s="1032" t="s">
        <v>443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263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6">
      <c r="A63" s="88">
        <v>6067</v>
      </c>
      <c r="B63" s="1032" t="s">
        <v>444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263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6">
      <c r="A64" s="88">
        <v>6068</v>
      </c>
      <c r="B64" s="1032" t="s">
        <v>445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263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6">
      <c r="A65" s="88">
        <v>6069</v>
      </c>
      <c r="B65" s="1032" t="s">
        <v>446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263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6">
      <c r="A66" s="88">
        <v>6071</v>
      </c>
      <c r="B66" s="1032" t="s">
        <v>447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263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6">
      <c r="A67" s="88">
        <v>6072</v>
      </c>
      <c r="B67" s="1032" t="s">
        <v>448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263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6">
      <c r="A68" s="88">
        <v>6073</v>
      </c>
      <c r="B68" s="1032" t="s">
        <v>449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6">
      <c r="A69" s="88">
        <v>6074</v>
      </c>
      <c r="B69" s="1032" t="s">
        <v>450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263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6">
      <c r="A70" s="88">
        <v>6075</v>
      </c>
      <c r="B70" s="1032" t="s">
        <v>451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263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6">
      <c r="A71" s="88">
        <v>6076</v>
      </c>
      <c r="B71" s="1032" t="s">
        <v>452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263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6">
      <c r="A72" s="88">
        <v>6077</v>
      </c>
      <c r="B72" s="1032" t="s">
        <v>453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263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6">
      <c r="A73" s="88">
        <v>6078</v>
      </c>
      <c r="B73" s="1032" t="s">
        <v>454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6">
      <c r="A74" s="88">
        <v>6079</v>
      </c>
      <c r="B74" s="1032" t="s">
        <v>455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6">
      <c r="A75" s="88">
        <v>6080</v>
      </c>
      <c r="B75" s="1032" t="s">
        <v>456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6">
      <c r="A76" s="88">
        <v>6081</v>
      </c>
      <c r="B76" s="1032" t="s">
        <v>457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6">
      <c r="A77" s="88">
        <v>6082</v>
      </c>
      <c r="B77" s="1033" t="s">
        <v>458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6">
      <c r="A78" s="88">
        <v>6087</v>
      </c>
      <c r="B78" s="1033" t="s">
        <v>459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6">
      <c r="A79" s="88">
        <v>6089</v>
      </c>
      <c r="B79" s="1033" t="s">
        <v>460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6">
      <c r="A80" s="88">
        <v>6090</v>
      </c>
      <c r="B80" s="1032" t="s">
        <v>461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6">
      <c r="A81" s="88">
        <v>6091</v>
      </c>
      <c r="B81" s="1033" t="s">
        <v>462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6">
      <c r="A82" s="88">
        <v>6092</v>
      </c>
      <c r="B82" s="1032" t="s">
        <v>463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6">
      <c r="A83" s="88">
        <v>6093</v>
      </c>
      <c r="B83" s="378" t="s">
        <v>464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0"/>
        <v>6093</v>
      </c>
      <c r="O83" s="120"/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0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6">
      <c r="A84" s="88">
        <v>6094</v>
      </c>
      <c r="B84" s="378" t="s">
        <v>465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6">
      <c r="A85" s="88">
        <v>6095</v>
      </c>
      <c r="B85" s="378" t="s">
        <v>466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6">
      <c r="A86" s="88">
        <v>6096</v>
      </c>
      <c r="B86" s="378" t="s">
        <v>467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6">
      <c r="A87" s="88">
        <v>6098</v>
      </c>
      <c r="B87" s="378" t="s">
        <v>468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6">
      <c r="A88" s="88">
        <v>6099</v>
      </c>
      <c r="B88" s="378" t="s">
        <v>469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6">
      <c r="A89" s="88">
        <v>6111</v>
      </c>
      <c r="B89" s="2312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6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263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6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263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6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263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6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263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6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263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6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263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6">
      <c r="A96" s="88">
        <v>6133</v>
      </c>
      <c r="B96" s="2316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263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6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263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6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263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6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263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6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263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6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263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6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263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6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263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6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6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6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6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6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6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6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6">
      <c r="A111" s="88">
        <v>6201</v>
      </c>
      <c r="B111" s="1033" t="s">
        <v>430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6">
      <c r="A112" s="88">
        <v>6202</v>
      </c>
      <c r="B112" s="1033" t="s">
        <v>497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263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6">
      <c r="A113" s="88">
        <v>6203</v>
      </c>
      <c r="B113" s="1033" t="s">
        <v>498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263</v>
      </c>
      <c r="N113" s="113">
        <f t="shared" si="9"/>
        <v>6203</v>
      </c>
      <c r="O113" s="120">
        <v>1569.94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1569.94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6">
      <c r="A114" s="88">
        <v>6209</v>
      </c>
      <c r="B114" s="1033" t="s">
        <v>499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263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6">
      <c r="A115" s="88">
        <v>6211</v>
      </c>
      <c r="B115" s="1033" t="s">
        <v>500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6">
      <c r="A116" s="88">
        <v>6218</v>
      </c>
      <c r="B116" s="1033" t="s">
        <v>501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6">
      <c r="A117" s="88">
        <v>6221</v>
      </c>
      <c r="B117" s="1033" t="s">
        <v>502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6">
      <c r="A118" s="88">
        <v>6224</v>
      </c>
      <c r="B118" s="1033" t="s">
        <v>503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6">
      <c r="A119" s="88">
        <v>6225</v>
      </c>
      <c r="B119" s="1033" t="s">
        <v>504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6">
      <c r="A120" s="88">
        <v>6226</v>
      </c>
      <c r="B120" s="1033" t="s">
        <v>505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263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6">
      <c r="A121" s="88">
        <v>6227</v>
      </c>
      <c r="B121" s="1033" t="s">
        <v>506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263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6">
      <c r="A122" s="88">
        <v>6229</v>
      </c>
      <c r="B122" s="1033" t="s">
        <v>507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6">
      <c r="A123" s="88">
        <v>6231</v>
      </c>
      <c r="B123" s="1033" t="s">
        <v>508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6">
      <c r="A124" s="88">
        <v>6232</v>
      </c>
      <c r="B124" s="1033" t="s">
        <v>509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6">
      <c r="A125" s="88">
        <v>6241</v>
      </c>
      <c r="B125" s="1033" t="s">
        <v>510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6">
      <c r="A126" s="88">
        <v>6242</v>
      </c>
      <c r="B126" s="1033" t="s">
        <v>511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6">
      <c r="A127" s="88">
        <v>6270</v>
      </c>
      <c r="B127" s="1033" t="s">
        <v>512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6">
      <c r="A128" s="88">
        <v>6271</v>
      </c>
      <c r="B128" s="1033" t="s">
        <v>513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6">
      <c r="A129" s="88">
        <v>6272</v>
      </c>
      <c r="B129" s="1033" t="s">
        <v>514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6">
      <c r="A130" s="88">
        <v>6273</v>
      </c>
      <c r="B130" s="1033" t="s">
        <v>518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6">
      <c r="A131" s="88">
        <v>6274</v>
      </c>
      <c r="B131" s="1033" t="s">
        <v>519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6">
      <c r="A132" s="88">
        <v>6275</v>
      </c>
      <c r="B132" s="1033" t="s">
        <v>520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6">
      <c r="A133" s="88">
        <v>6276</v>
      </c>
      <c r="B133" s="1033" t="s">
        <v>521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6">
      <c r="A134" s="88">
        <v>6277</v>
      </c>
      <c r="B134" s="1033" t="s">
        <v>522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6">
      <c r="A135" s="88">
        <v>6278</v>
      </c>
      <c r="B135" s="1033" t="s">
        <v>576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6">
      <c r="A136" s="88">
        <v>6279</v>
      </c>
      <c r="B136" s="1033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6">
      <c r="A137" s="88">
        <v>6281</v>
      </c>
      <c r="B137" s="1033" t="s">
        <v>558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6">
      <c r="A138" s="88">
        <v>6282</v>
      </c>
      <c r="B138" s="1033" t="s">
        <v>559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6">
      <c r="A139" s="88">
        <v>6291</v>
      </c>
      <c r="B139" s="1033" t="s">
        <v>560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6">
      <c r="A140" s="88">
        <v>6292</v>
      </c>
      <c r="B140" s="1033" t="s">
        <v>561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6">
      <c r="A141" s="88">
        <v>6298</v>
      </c>
      <c r="B141" s="1033" t="s">
        <v>577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6">
      <c r="A142" s="88">
        <v>6401</v>
      </c>
      <c r="B142" s="1033" t="s">
        <v>578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6">
      <c r="A143" s="88">
        <v>6402</v>
      </c>
      <c r="B143" s="1033" t="s">
        <v>579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6">
      <c r="A144" s="88">
        <v>6411</v>
      </c>
      <c r="B144" s="1033" t="s">
        <v>580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6">
      <c r="A145" s="88">
        <v>6412</v>
      </c>
      <c r="B145" s="1033" t="s">
        <v>581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6">
      <c r="A146" s="88">
        <v>6421</v>
      </c>
      <c r="B146" s="378" t="s">
        <v>582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6">
      <c r="A147" s="88">
        <v>6422</v>
      </c>
      <c r="B147" s="378" t="s">
        <v>583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6">
      <c r="A148" s="88">
        <v>6423</v>
      </c>
      <c r="B148" s="378" t="s">
        <v>584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6">
      <c r="A149" s="88">
        <v>6424</v>
      </c>
      <c r="B149" s="378" t="s">
        <v>585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6">
      <c r="A150" s="88">
        <v>6425</v>
      </c>
      <c r="B150" s="378" t="s">
        <v>586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6">
      <c r="A151" s="88">
        <v>6426</v>
      </c>
      <c r="B151" s="378" t="s">
        <v>587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6">
      <c r="A152" s="88">
        <v>6427</v>
      </c>
      <c r="B152" s="378" t="s">
        <v>596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6">
      <c r="A153" s="88">
        <v>6428</v>
      </c>
      <c r="B153" s="378" t="s">
        <v>597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6">
      <c r="A154" s="88">
        <v>6430</v>
      </c>
      <c r="B154" s="1033" t="s">
        <v>897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6">
      <c r="A155" s="88">
        <v>6437</v>
      </c>
      <c r="B155" s="1033" t="s">
        <v>598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6">
      <c r="A156" s="88">
        <v>6438</v>
      </c>
      <c r="B156" s="1033" t="s">
        <v>599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6">
      <c r="A157" s="88">
        <v>6440</v>
      </c>
      <c r="B157" s="1033" t="s">
        <v>600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6">
      <c r="A158" s="606">
        <v>6441</v>
      </c>
      <c r="B158" s="378" t="s">
        <v>601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6">
      <c r="A159" s="606">
        <v>6442</v>
      </c>
      <c r="B159" s="378" t="s">
        <v>602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6">
      <c r="A160" s="606">
        <v>6443</v>
      </c>
      <c r="B160" s="378" t="s">
        <v>603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6">
      <c r="A161" s="606">
        <v>6444</v>
      </c>
      <c r="B161" s="378" t="s">
        <v>604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6">
      <c r="A162" s="606">
        <v>6445</v>
      </c>
      <c r="B162" s="378" t="s">
        <v>605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6">
      <c r="A163" s="606">
        <v>6446</v>
      </c>
      <c r="B163" s="378" t="s">
        <v>606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6">
      <c r="A164" s="606">
        <v>6447</v>
      </c>
      <c r="B164" s="378" t="s">
        <v>607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6">
      <c r="A165" s="606">
        <v>6448</v>
      </c>
      <c r="B165" s="378" t="s">
        <v>608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6">
      <c r="A166" s="606">
        <v>6449</v>
      </c>
      <c r="B166" s="378" t="s">
        <v>523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6">
      <c r="A167" s="88">
        <v>6451</v>
      </c>
      <c r="B167" s="378" t="s">
        <v>524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6">
      <c r="A168" s="88">
        <v>6453</v>
      </c>
      <c r="B168" s="1032" t="s">
        <v>525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6">
      <c r="A169" s="88">
        <v>6454</v>
      </c>
      <c r="B169" s="1032" t="s">
        <v>526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6">
      <c r="A170" s="88">
        <v>6455</v>
      </c>
      <c r="B170" s="1032" t="s">
        <v>527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6">
      <c r="A171" s="88">
        <v>6457</v>
      </c>
      <c r="B171" s="1032" t="s">
        <v>528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6">
      <c r="A172" s="88">
        <v>6458</v>
      </c>
      <c r="B172" s="1032" t="s">
        <v>529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6">
      <c r="A173" s="88">
        <v>6460</v>
      </c>
      <c r="B173" s="1032" t="s">
        <v>530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6">
      <c r="A174" s="88">
        <v>6461</v>
      </c>
      <c r="B174" s="1032" t="s">
        <v>531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6">
      <c r="A175" s="88">
        <v>6462</v>
      </c>
      <c r="B175" s="1032" t="s">
        <v>533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6">
      <c r="A176" s="88">
        <v>6463</v>
      </c>
      <c r="B176" s="1032" t="s">
        <v>534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6">
      <c r="A177" s="88">
        <v>6464</v>
      </c>
      <c r="B177" s="1032" t="s">
        <v>535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263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6">
      <c r="A178" s="88">
        <v>6465</v>
      </c>
      <c r="B178" s="1032" t="s">
        <v>536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263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6">
      <c r="A179" s="88">
        <v>6466</v>
      </c>
      <c r="B179" s="1032" t="s">
        <v>537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263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6">
      <c r="A180" s="88">
        <v>6467</v>
      </c>
      <c r="B180" s="1032" t="s">
        <v>538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263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6">
      <c r="A181" s="88">
        <v>6468</v>
      </c>
      <c r="B181" s="1032" t="s">
        <v>539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6">
      <c r="A182" s="88">
        <v>6469</v>
      </c>
      <c r="B182" s="1032" t="s">
        <v>540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6">
      <c r="A183" s="88">
        <v>6471</v>
      </c>
      <c r="B183" s="1033" t="s">
        <v>541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263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6">
      <c r="A184" s="88">
        <f>2+A183</f>
        <v>6473</v>
      </c>
      <c r="B184" s="1033" t="s">
        <v>542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263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6">
      <c r="A185" s="88">
        <f>2+A184</f>
        <v>6475</v>
      </c>
      <c r="B185" s="1033" t="s">
        <v>543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6">
      <c r="A186" s="88">
        <f>2+A185</f>
        <v>6477</v>
      </c>
      <c r="B186" s="1033" t="s">
        <v>544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263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6">
      <c r="A187" s="88">
        <v>6479</v>
      </c>
      <c r="B187" s="1033" t="s">
        <v>545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263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6">
      <c r="A188" s="88">
        <v>6480</v>
      </c>
      <c r="B188" s="1033" t="s">
        <v>565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263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6">
      <c r="A189" s="88">
        <v>6481</v>
      </c>
      <c r="B189" s="1033" t="s">
        <v>566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263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6">
      <c r="A190" s="88">
        <f>2+A189</f>
        <v>6483</v>
      </c>
      <c r="B190" s="1033" t="s">
        <v>567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6">
      <c r="A191" s="88">
        <f>2+A190</f>
        <v>6485</v>
      </c>
      <c r="B191" s="1033" t="s">
        <v>568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6">
      <c r="A192" s="88">
        <f>2+A191</f>
        <v>6487</v>
      </c>
      <c r="B192" s="1033" t="s">
        <v>569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263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6">
      <c r="A193" s="88">
        <v>6489</v>
      </c>
      <c r="B193" s="1033" t="s">
        <v>570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6">
      <c r="A194" s="88">
        <v>6491</v>
      </c>
      <c r="B194" s="1033" t="s">
        <v>571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6">
      <c r="A195" s="88">
        <f>2+A194</f>
        <v>6493</v>
      </c>
      <c r="B195" s="1033" t="s">
        <v>572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263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6">
      <c r="A196" s="88">
        <f>2+A195</f>
        <v>6495</v>
      </c>
      <c r="B196" s="1033" t="s">
        <v>573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263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6">
      <c r="A197" s="88">
        <f>2+A196</f>
        <v>6497</v>
      </c>
      <c r="B197" s="1033" t="s">
        <v>574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263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6">
      <c r="A198" s="88">
        <v>6499</v>
      </c>
      <c r="B198" s="1033" t="s">
        <v>575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263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6">
      <c r="A199" s="88">
        <v>6501</v>
      </c>
      <c r="B199" s="1032" t="s">
        <v>653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263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6">
      <c r="A200" s="88">
        <v>6502</v>
      </c>
      <c r="B200" s="1032" t="s">
        <v>654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6">
      <c r="A201" s="88">
        <v>6503</v>
      </c>
      <c r="B201" s="1032" t="s">
        <v>655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263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6">
      <c r="A202" s="88">
        <v>6504</v>
      </c>
      <c r="B202" s="1032" t="s">
        <v>656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6">
      <c r="A203" s="88">
        <v>6506</v>
      </c>
      <c r="B203" s="1032" t="s">
        <v>657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6">
      <c r="A204" s="88">
        <v>6507</v>
      </c>
      <c r="B204" s="1032" t="s">
        <v>658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6">
      <c r="A205" s="88">
        <v>6508</v>
      </c>
      <c r="B205" s="1032" t="s">
        <v>659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6">
      <c r="A206" s="88">
        <v>6711</v>
      </c>
      <c r="B206" s="1033" t="s">
        <v>660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263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6">
      <c r="A207" s="88">
        <v>6713</v>
      </c>
      <c r="B207" s="1033" t="s">
        <v>661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263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6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263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6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263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6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263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6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263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6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263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6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263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6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263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6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263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6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263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6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263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6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263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6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263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6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263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6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263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6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263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6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263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6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263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6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263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6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263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6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263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6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263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6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263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6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263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6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263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6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263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6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263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6">
      <c r="A234" s="904" t="s">
        <v>1120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263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6">
      <c r="A235" s="85">
        <v>7011</v>
      </c>
      <c r="B235" s="419" t="s">
        <v>665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263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6">
      <c r="A236" s="88">
        <v>7012</v>
      </c>
      <c r="B236" s="1032" t="s">
        <v>666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263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6">
      <c r="A237" s="88">
        <v>7013</v>
      </c>
      <c r="B237" s="1032" t="s">
        <v>667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263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6">
      <c r="A238" s="88">
        <v>7014</v>
      </c>
      <c r="B238" s="1032" t="s">
        <v>668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263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6">
      <c r="A239" s="88">
        <v>7041</v>
      </c>
      <c r="B239" s="1032" t="s">
        <v>1935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263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6">
      <c r="A240" s="88">
        <v>7042</v>
      </c>
      <c r="B240" s="1032" t="s">
        <v>1936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263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6">
      <c r="A241" s="88">
        <v>7043</v>
      </c>
      <c r="B241" s="1032" t="s">
        <v>1937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263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6">
      <c r="A242" s="88">
        <v>7044</v>
      </c>
      <c r="B242" s="1032" t="s">
        <v>1938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263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6">
      <c r="A243" s="88">
        <v>7051</v>
      </c>
      <c r="B243" s="1032" t="s">
        <v>669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263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6">
      <c r="A244" s="88">
        <v>7052</v>
      </c>
      <c r="B244" s="1032" t="s">
        <v>670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263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6">
      <c r="A245" s="88">
        <v>7090</v>
      </c>
      <c r="B245" s="1035" t="s">
        <v>671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263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6">
      <c r="A246" s="88">
        <v>7110</v>
      </c>
      <c r="B246" s="1033" t="s">
        <v>672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263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6">
      <c r="A247" s="88">
        <v>7111</v>
      </c>
      <c r="B247" s="1033" t="s">
        <v>673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263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6">
      <c r="A248" s="88">
        <v>7112</v>
      </c>
      <c r="B248" s="1033" t="s">
        <v>674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263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6">
      <c r="A249" s="88">
        <v>7113</v>
      </c>
      <c r="B249" s="1033" t="s">
        <v>675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263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6">
      <c r="A250" s="88">
        <v>7114</v>
      </c>
      <c r="B250" s="1033" t="s">
        <v>676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263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6">
      <c r="A251" s="88">
        <v>7115</v>
      </c>
      <c r="B251" s="1033" t="s">
        <v>677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263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6">
      <c r="A252" s="88">
        <v>7121</v>
      </c>
      <c r="B252" s="1033" t="s">
        <v>678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263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6">
      <c r="A253" s="88">
        <v>7122</v>
      </c>
      <c r="B253" s="1033" t="s">
        <v>679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263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6">
      <c r="A254" s="88">
        <v>7123</v>
      </c>
      <c r="B254" s="1033" t="s">
        <v>680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263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6">
      <c r="A255" s="88">
        <v>7124</v>
      </c>
      <c r="B255" s="1033" t="s">
        <v>681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263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6">
      <c r="A256" s="88">
        <v>7131</v>
      </c>
      <c r="B256" s="1033" t="s">
        <v>682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263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6">
      <c r="A257" s="88">
        <f>1+A256</f>
        <v>7132</v>
      </c>
      <c r="B257" s="1033" t="s">
        <v>683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263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6">
      <c r="A258" s="88">
        <v>7133</v>
      </c>
      <c r="B258" s="1033" t="s">
        <v>684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263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6">
      <c r="A259" s="88">
        <v>7140</v>
      </c>
      <c r="B259" s="1033" t="s">
        <v>685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263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6">
      <c r="A260" s="88">
        <v>7141</v>
      </c>
      <c r="B260" s="1033" t="s">
        <v>686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263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6">
      <c r="A261" s="88">
        <v>7142</v>
      </c>
      <c r="B261" s="1033" t="s">
        <v>687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263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6">
      <c r="A262" s="88">
        <v>7143</v>
      </c>
      <c r="B262" s="1033" t="s">
        <v>688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263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6">
      <c r="A263" s="88">
        <v>7144</v>
      </c>
      <c r="B263" s="1033" t="s">
        <v>613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263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6">
      <c r="A264" s="88">
        <v>7145</v>
      </c>
      <c r="B264" s="1033" t="s">
        <v>614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263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6">
      <c r="A265" s="88">
        <v>7146</v>
      </c>
      <c r="B265" s="1033" t="s">
        <v>615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263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6">
      <c r="A266" s="88">
        <v>7147</v>
      </c>
      <c r="B266" s="1033" t="s">
        <v>616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263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6">
      <c r="A267" s="88">
        <v>7149</v>
      </c>
      <c r="B267" s="1033" t="s">
        <v>617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263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6">
      <c r="A268" s="88">
        <v>7151</v>
      </c>
      <c r="B268" s="1033" t="s">
        <v>618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263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6">
      <c r="A269" s="88">
        <v>7159</v>
      </c>
      <c r="B269" s="1033" t="s">
        <v>619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263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6">
      <c r="A270" s="88">
        <v>7161</v>
      </c>
      <c r="B270" s="1033" t="s">
        <v>620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263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6">
      <c r="A271" s="88">
        <v>7162</v>
      </c>
      <c r="B271" s="1033" t="s">
        <v>621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263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6">
      <c r="A272" s="88">
        <v>7163</v>
      </c>
      <c r="B272" s="1033" t="s">
        <v>622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263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6">
      <c r="A273" s="1185">
        <v>7170</v>
      </c>
      <c r="B273" s="1187" t="s">
        <v>623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263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6">
      <c r="A274" s="88">
        <v>7171</v>
      </c>
      <c r="B274" s="1033" t="s">
        <v>624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263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6">
      <c r="A275" s="88">
        <v>7172</v>
      </c>
      <c r="B275" s="1033" t="s">
        <v>625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263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6">
      <c r="A276" s="88">
        <v>7173</v>
      </c>
      <c r="B276" s="1035" t="s">
        <v>1167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263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6">
      <c r="A277" s="88">
        <v>7174</v>
      </c>
      <c r="B277" s="1035" t="s">
        <v>1168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263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6">
      <c r="A278" s="88">
        <v>7175</v>
      </c>
      <c r="B278" s="1035" t="s">
        <v>626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263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6">
      <c r="A279" s="88">
        <v>7176</v>
      </c>
      <c r="B279" s="1035" t="s">
        <v>627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263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6">
      <c r="A280" s="88">
        <v>7177</v>
      </c>
      <c r="B280" s="1035" t="s">
        <v>1169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263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6">
      <c r="A281" s="88">
        <v>7178</v>
      </c>
      <c r="B281" s="1035" t="s">
        <v>1170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263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6">
      <c r="A282" s="88">
        <v>7179</v>
      </c>
      <c r="B282" s="89" t="s">
        <v>628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263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6">
      <c r="A283" s="88">
        <v>7180</v>
      </c>
      <c r="B283" s="89" t="s">
        <v>629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263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6">
      <c r="A284" s="88">
        <v>7181</v>
      </c>
      <c r="B284" s="1033" t="s">
        <v>630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263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6">
      <c r="A285" s="88">
        <v>7182</v>
      </c>
      <c r="B285" s="378" t="s">
        <v>631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263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6">
      <c r="A286" s="88">
        <v>7189</v>
      </c>
      <c r="B286" s="1033" t="s">
        <v>632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263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6">
      <c r="A287" s="88">
        <v>7190</v>
      </c>
      <c r="B287" s="1032" t="s">
        <v>633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263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6">
      <c r="A288" s="88">
        <v>7191</v>
      </c>
      <c r="B288" s="1032" t="s">
        <v>634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263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6">
      <c r="A289" s="88">
        <v>7192</v>
      </c>
      <c r="B289" s="1032" t="s">
        <v>635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263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6">
      <c r="A290" s="88">
        <v>7198</v>
      </c>
      <c r="B290" s="1032" t="s">
        <v>636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263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6">
      <c r="A291" s="88">
        <v>7199</v>
      </c>
      <c r="B291" s="1032" t="s">
        <v>637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263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6">
      <c r="A292" s="88">
        <v>7200</v>
      </c>
      <c r="B292" s="1033" t="s">
        <v>690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263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6">
      <c r="A293" s="88">
        <v>7211</v>
      </c>
      <c r="B293" s="1032" t="s">
        <v>638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263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6">
      <c r="A294" s="88">
        <v>7212</v>
      </c>
      <c r="B294" s="1032" t="s">
        <v>639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263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6">
      <c r="A295" s="88">
        <v>7215</v>
      </c>
      <c r="B295" s="1032" t="s">
        <v>640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263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6">
      <c r="A296" s="88">
        <v>7216</v>
      </c>
      <c r="B296" s="1032" t="s">
        <v>641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263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6">
      <c r="A297" s="88">
        <v>7217</v>
      </c>
      <c r="B297" s="1032" t="s">
        <v>642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263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6">
      <c r="A298" s="88">
        <v>7218</v>
      </c>
      <c r="B298" s="1032" t="s">
        <v>643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263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6">
      <c r="A299" s="88">
        <v>7219</v>
      </c>
      <c r="B299" s="1032" t="s">
        <v>644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263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6">
      <c r="A300" s="1185">
        <v>7220</v>
      </c>
      <c r="B300" s="2309" t="s">
        <v>645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263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6">
      <c r="A301" s="88">
        <v>7221</v>
      </c>
      <c r="B301" s="1033" t="s">
        <v>646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263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6">
      <c r="A302" s="88">
        <v>7222</v>
      </c>
      <c r="B302" s="1033" t="s">
        <v>647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263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6">
      <c r="A303" s="88">
        <v>7223</v>
      </c>
      <c r="B303" s="1033" t="s">
        <v>648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263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6">
      <c r="A304" s="88">
        <v>7224</v>
      </c>
      <c r="B304" s="1033" t="s">
        <v>649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263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6">
      <c r="A305" s="88">
        <v>7226</v>
      </c>
      <c r="B305" s="1033" t="s">
        <v>650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263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6">
      <c r="A306" s="88">
        <v>7229</v>
      </c>
      <c r="B306" s="1033" t="s">
        <v>651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263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6">
      <c r="A307" s="88">
        <v>7231</v>
      </c>
      <c r="B307" s="1033" t="s">
        <v>652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263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6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263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6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263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6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263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6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263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6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263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6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263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6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263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6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263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6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263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6">
      <c r="A317" s="88">
        <v>7274</v>
      </c>
      <c r="B317" s="378" t="s">
        <v>723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263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6">
      <c r="A318" s="88">
        <v>7275</v>
      </c>
      <c r="B318" s="378" t="s">
        <v>724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263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6">
      <c r="A319" s="88">
        <v>7277</v>
      </c>
      <c r="B319" s="1033" t="s">
        <v>725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263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6">
      <c r="A320" s="88">
        <v>7278</v>
      </c>
      <c r="B320" s="1033" t="s">
        <v>726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263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6">
      <c r="A321" s="88">
        <v>7282</v>
      </c>
      <c r="B321" s="1033" t="s">
        <v>727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263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6">
      <c r="A322" s="88">
        <v>7289</v>
      </c>
      <c r="B322" s="1033" t="s">
        <v>728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263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6">
      <c r="A323" s="88">
        <v>7291</v>
      </c>
      <c r="B323" s="1033" t="s">
        <v>729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263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6">
      <c r="A324" s="88">
        <v>7292</v>
      </c>
      <c r="B324" s="1033" t="s">
        <v>730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263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6">
      <c r="A325" s="88">
        <v>7298</v>
      </c>
      <c r="B325" s="1033" t="s">
        <v>731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263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6">
      <c r="A326" s="88">
        <v>7311</v>
      </c>
      <c r="B326" s="1035" t="s">
        <v>1171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263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6">
      <c r="A327" s="88">
        <v>7313</v>
      </c>
      <c r="B327" s="1035" t="s">
        <v>1172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263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6">
      <c r="A328" s="88">
        <v>7319</v>
      </c>
      <c r="B328" s="1035" t="s">
        <v>1173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263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6">
      <c r="A329" s="88">
        <v>7381</v>
      </c>
      <c r="B329" s="1033" t="s">
        <v>732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263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6">
      <c r="A330" s="88">
        <v>7382</v>
      </c>
      <c r="B330" s="1033" t="s">
        <v>733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263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6">
      <c r="A331" s="88">
        <v>7383</v>
      </c>
      <c r="B331" s="1033" t="s">
        <v>734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263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6">
      <c r="A332" s="88">
        <v>7384</v>
      </c>
      <c r="B332" s="1033" t="s">
        <v>735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263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6">
      <c r="A333" s="88">
        <v>7385</v>
      </c>
      <c r="B333" s="1033" t="s">
        <v>736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263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6">
      <c r="A334" s="88">
        <v>7386</v>
      </c>
      <c r="B334" s="1033" t="s">
        <v>737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263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6">
      <c r="A335" s="88">
        <v>7387</v>
      </c>
      <c r="B335" s="1033" t="s">
        <v>738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263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6">
      <c r="A336" s="88">
        <v>7388</v>
      </c>
      <c r="B336" s="1033" t="s">
        <v>739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263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6">
      <c r="A337" s="88">
        <v>7391</v>
      </c>
      <c r="B337" s="1035" t="s">
        <v>1174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263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6">
      <c r="A338" s="88">
        <v>7392</v>
      </c>
      <c r="B338" s="1035" t="s">
        <v>1175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263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6">
      <c r="A339" s="88">
        <v>7400</v>
      </c>
      <c r="B339" s="1033" t="s">
        <v>740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263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6">
      <c r="A340" s="88">
        <v>7401</v>
      </c>
      <c r="B340" s="1033" t="s">
        <v>741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263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6">
      <c r="A341" s="88">
        <v>7402</v>
      </c>
      <c r="B341" s="1033" t="s">
        <v>742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263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6">
      <c r="A342" s="88">
        <v>7403</v>
      </c>
      <c r="B342" s="1033" t="s">
        <v>743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263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6">
      <c r="A343" s="88">
        <v>7404</v>
      </c>
      <c r="B343" s="1033" t="s">
        <v>744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263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6">
      <c r="A344" s="88">
        <v>7405</v>
      </c>
      <c r="B344" s="1033" t="s">
        <v>745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263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6">
      <c r="A345" s="88">
        <v>7406</v>
      </c>
      <c r="B345" s="1033" t="s">
        <v>746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263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6">
      <c r="A346" s="88">
        <v>7407</v>
      </c>
      <c r="B346" s="1033" t="s">
        <v>747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263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6">
      <c r="A347" s="88">
        <v>7408</v>
      </c>
      <c r="B347" s="1033" t="s">
        <v>748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263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6">
      <c r="A348" s="88">
        <v>7409</v>
      </c>
      <c r="B348" s="1033" t="s">
        <v>749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263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6">
      <c r="A349" s="88">
        <v>7411</v>
      </c>
      <c r="B349" s="1032" t="s">
        <v>750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263</v>
      </c>
      <c r="N349" s="113">
        <f t="shared" si="28"/>
        <v>7411</v>
      </c>
      <c r="O349" s="120"/>
      <c r="P349" s="888"/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6">
      <c r="A350" s="88">
        <v>7412</v>
      </c>
      <c r="B350" s="1032" t="s">
        <v>751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263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6">
      <c r="A351" s="88">
        <v>7413</v>
      </c>
      <c r="B351" s="1032" t="s">
        <v>752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263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6">
      <c r="A352" s="88">
        <v>7414</v>
      </c>
      <c r="B352" s="1032" t="s">
        <v>753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263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6">
      <c r="A353" s="88">
        <v>7419</v>
      </c>
      <c r="B353" s="1032" t="s">
        <v>754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263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6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263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6">
      <c r="A355" s="88">
        <v>7471</v>
      </c>
      <c r="B355" s="1033" t="s">
        <v>755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263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6">
      <c r="A356" s="88">
        <v>7472</v>
      </c>
      <c r="B356" s="1033" t="s">
        <v>756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263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6">
      <c r="A357" s="88">
        <v>7473</v>
      </c>
      <c r="B357" s="1033" t="s">
        <v>757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263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6">
      <c r="A358" s="88">
        <v>7474</v>
      </c>
      <c r="B358" s="1033" t="s">
        <v>758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263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6">
      <c r="A359" s="88">
        <v>7481</v>
      </c>
      <c r="B359" s="1033" t="s">
        <v>759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263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6">
      <c r="A360" s="88">
        <v>7482</v>
      </c>
      <c r="B360" s="1033" t="s">
        <v>760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263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6">
      <c r="A361" s="88">
        <v>7483</v>
      </c>
      <c r="B361" s="1033" t="s">
        <v>761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263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6">
      <c r="A362" s="88">
        <v>7484</v>
      </c>
      <c r="B362" s="1033" t="s">
        <v>762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263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6">
      <c r="A363" s="88">
        <v>7485</v>
      </c>
      <c r="B363" s="1032" t="s">
        <v>763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263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6">
      <c r="A364" s="88">
        <v>7486</v>
      </c>
      <c r="B364" s="1032" t="s">
        <v>764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263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6">
      <c r="A365" s="88">
        <v>7487</v>
      </c>
      <c r="B365" s="1032" t="s">
        <v>765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263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6">
      <c r="A366" s="88">
        <v>7488</v>
      </c>
      <c r="B366" s="1032" t="s">
        <v>766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263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6">
      <c r="A367" s="88">
        <v>7491</v>
      </c>
      <c r="B367" s="1033" t="s">
        <v>767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263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6">
      <c r="A368" s="88">
        <v>7492</v>
      </c>
      <c r="B368" s="1033" t="s">
        <v>768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263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6">
      <c r="A369" s="88">
        <v>7493</v>
      </c>
      <c r="B369" s="1033" t="s">
        <v>769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263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6">
      <c r="A370" s="88">
        <v>7494</v>
      </c>
      <c r="B370" s="1033" t="s">
        <v>770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263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6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263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6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263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6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263</v>
      </c>
      <c r="N373" s="113">
        <f t="shared" si="28"/>
        <v>7501</v>
      </c>
      <c r="O373" s="120"/>
      <c r="P373" s="888">
        <v>170490.97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170490.97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6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263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6">
      <c r="A375" s="88">
        <v>7511</v>
      </c>
      <c r="B375" s="1033" t="s">
        <v>300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263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6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263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6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263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6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263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6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263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6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263</v>
      </c>
      <c r="N380" s="113">
        <f>+A380</f>
        <v>7532</v>
      </c>
      <c r="O380" s="120"/>
      <c r="P380" s="888"/>
      <c r="Q380" s="51"/>
      <c r="R380" s="120"/>
      <c r="S380" s="888">
        <v>9265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9265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6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263</v>
      </c>
      <c r="N381" s="113">
        <f>+A381</f>
        <v>7534</v>
      </c>
      <c r="O381" s="120"/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6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263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6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263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6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263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6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6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263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6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263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6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263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263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6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263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6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263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6">
      <c r="A392" s="88">
        <v>7600</v>
      </c>
      <c r="B392" s="1045" t="s">
        <v>2180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263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06" t="s">
        <v>2181</v>
      </c>
      <c r="C393" s="2407"/>
      <c r="D393" s="2407"/>
      <c r="E393" s="2407"/>
      <c r="F393" s="2407"/>
      <c r="G393" s="2407"/>
      <c r="H393" s="2407"/>
      <c r="I393" s="2407"/>
      <c r="J393" s="2407"/>
      <c r="K393" s="1035"/>
      <c r="L393" s="90"/>
      <c r="M393" s="51" t="s">
        <v>263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6">
      <c r="A394" s="88">
        <v>7602</v>
      </c>
      <c r="B394" s="1045" t="s">
        <v>2182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263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06" t="s">
        <v>2183</v>
      </c>
      <c r="C395" s="2408"/>
      <c r="D395" s="2408"/>
      <c r="E395" s="2408"/>
      <c r="F395" s="2408"/>
      <c r="G395" s="2408"/>
      <c r="H395" s="2408"/>
      <c r="I395" s="2408"/>
      <c r="J395" s="2408"/>
      <c r="K395" s="2408"/>
      <c r="L395" s="90"/>
      <c r="M395" s="51" t="s">
        <v>263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6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263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6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6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263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6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263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6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263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6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6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263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6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263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6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263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6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263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6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263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6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263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6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263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6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263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6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6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6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6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6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6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6">
      <c r="A416" s="88">
        <v>7673</v>
      </c>
      <c r="B416" s="1033" t="s">
        <v>811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6">
      <c r="A417" s="88">
        <v>7674</v>
      </c>
      <c r="B417" s="1033" t="s">
        <v>812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6">
      <c r="A418" s="88">
        <v>7675</v>
      </c>
      <c r="B418" s="1033" t="s">
        <v>813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6">
      <c r="A419" s="88">
        <v>7677</v>
      </c>
      <c r="B419" s="1033" t="s">
        <v>814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6">
      <c r="A420" s="88">
        <v>7678</v>
      </c>
      <c r="B420" s="1033" t="s">
        <v>815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6">
      <c r="A421" s="88">
        <v>7682</v>
      </c>
      <c r="B421" s="1042" t="s">
        <v>816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6">
      <c r="A422" s="88">
        <v>7684</v>
      </c>
      <c r="B422" s="1042" t="s">
        <v>817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6">
      <c r="A423" s="88">
        <v>7685</v>
      </c>
      <c r="B423" s="1042" t="s">
        <v>818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6">
      <c r="A424" s="88">
        <v>7689</v>
      </c>
      <c r="B424" s="1042" t="s">
        <v>819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6">
      <c r="A425" s="88">
        <v>7692</v>
      </c>
      <c r="B425" s="378" t="s">
        <v>820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6">
      <c r="A426" s="88">
        <v>7693</v>
      </c>
      <c r="B426" s="1042" t="s">
        <v>821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6">
      <c r="A427" s="88">
        <v>7694</v>
      </c>
      <c r="B427" s="1042" t="s">
        <v>822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6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6">
      <c r="A429" s="88">
        <v>7697</v>
      </c>
      <c r="B429" s="378" t="s">
        <v>823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6">
      <c r="A430" s="88">
        <v>7698</v>
      </c>
      <c r="B430" s="378" t="s">
        <v>824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6">
      <c r="A431" s="88">
        <v>7699</v>
      </c>
      <c r="B431" s="1032" t="s">
        <v>825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6">
      <c r="A432" s="88">
        <v>7801</v>
      </c>
      <c r="B432" s="378" t="s">
        <v>826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6">
      <c r="A433" s="88">
        <v>7802</v>
      </c>
      <c r="B433" s="378" t="s">
        <v>827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6">
      <c r="A434" s="88">
        <v>7803</v>
      </c>
      <c r="B434" s="1042" t="s">
        <v>828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6">
      <c r="A435" s="88">
        <v>7804</v>
      </c>
      <c r="B435" s="1042" t="s">
        <v>829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6">
      <c r="A436" s="88">
        <v>7807</v>
      </c>
      <c r="B436" s="378" t="s">
        <v>830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6">
      <c r="A437" s="88">
        <v>7808</v>
      </c>
      <c r="B437" s="378" t="s">
        <v>831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6">
      <c r="A438" s="88">
        <v>7901</v>
      </c>
      <c r="B438" s="1042" t="s">
        <v>832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6">
      <c r="A439" s="88">
        <v>7902</v>
      </c>
      <c r="B439" s="1042" t="s">
        <v>833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6">
      <c r="A440" s="88">
        <v>7903</v>
      </c>
      <c r="B440" s="1042" t="s">
        <v>834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6">
      <c r="A441" s="88">
        <v>7904</v>
      </c>
      <c r="B441" s="1042" t="s">
        <v>835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6">
      <c r="A442" s="88">
        <v>7905</v>
      </c>
      <c r="B442" s="1042" t="s">
        <v>836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6">
      <c r="A443" s="88">
        <v>7906</v>
      </c>
      <c r="B443" s="1042" t="s">
        <v>837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6">
      <c r="A444" s="88">
        <v>7911</v>
      </c>
      <c r="B444" s="1042" t="s">
        <v>838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6">
      <c r="A445" s="88">
        <v>7912</v>
      </c>
      <c r="B445" s="1042" t="s">
        <v>839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6">
      <c r="A446" s="88">
        <v>7915</v>
      </c>
      <c r="B446" s="1042" t="s">
        <v>840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6">
      <c r="A447" s="88">
        <v>7916</v>
      </c>
      <c r="B447" s="1042" t="s">
        <v>841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6">
      <c r="A448" s="88">
        <v>7917</v>
      </c>
      <c r="B448" s="1033" t="s">
        <v>842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6">
      <c r="A449" s="88">
        <v>7918</v>
      </c>
      <c r="B449" s="1033" t="s">
        <v>843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6">
      <c r="A450" s="88">
        <v>7922</v>
      </c>
      <c r="B450" s="1033" t="s">
        <v>844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6">
      <c r="A451" s="88">
        <v>7923</v>
      </c>
      <c r="B451" s="1033" t="s">
        <v>845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6">
      <c r="A452" s="88">
        <v>7924</v>
      </c>
      <c r="B452" s="1033" t="s">
        <v>846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6">
      <c r="A453" s="88">
        <v>7925</v>
      </c>
      <c r="B453" s="1033" t="s">
        <v>847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6">
      <c r="A454" s="88">
        <v>7926</v>
      </c>
      <c r="B454" s="1033" t="s">
        <v>848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6">
      <c r="A455" s="88">
        <v>7992</v>
      </c>
      <c r="B455" s="1033" t="s">
        <v>849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33"/>
        <v>7992</v>
      </c>
      <c r="O455" s="120"/>
      <c r="P455" s="888"/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6">
      <c r="A456" s="88">
        <v>7993</v>
      </c>
      <c r="B456" s="1033" t="s">
        <v>850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263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6">
      <c r="A457" s="88">
        <v>7994</v>
      </c>
      <c r="B457" s="1033" t="s">
        <v>851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6">
      <c r="A458" s="88">
        <v>7995</v>
      </c>
      <c r="B458" s="1033" t="s">
        <v>852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6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6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2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263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8" thickBot="1">
      <c r="A462" s="908" t="s">
        <v>1123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263</v>
      </c>
      <c r="N462" s="918" t="s">
        <v>1125</v>
      </c>
      <c r="O462" s="955">
        <f>+ROUND(+SUM(O17:O461),2)</f>
        <v>297574.09999999998</v>
      </c>
      <c r="P462" s="956">
        <f>+ROUND(+SUM(P17:P461),2)</f>
        <v>180672.62</v>
      </c>
      <c r="Q462" s="51"/>
      <c r="R462" s="957">
        <f>+ROUND(+SUM(R17:R461),2)</f>
        <v>10945.23</v>
      </c>
      <c r="S462" s="958">
        <f>+ROUND(+SUM(S17:S461),2)</f>
        <v>9265</v>
      </c>
      <c r="T462" s="51"/>
      <c r="U462" s="1802">
        <f>+ROUND(+SUM(U17:U461),2)</f>
        <v>0</v>
      </c>
      <c r="V462" s="1803">
        <f>+ROUND(+SUM(V17:V461),2)</f>
        <v>0</v>
      </c>
      <c r="W462" s="51"/>
      <c r="X462" s="1617">
        <f>+ROUND(+SUM(X17:X461),2)</f>
        <v>308519.33</v>
      </c>
      <c r="Y462" s="1618">
        <f>+ROUND(+SUM(Y17:Y461),2)</f>
        <v>189937.62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2" thickBot="1">
      <c r="A464" s="43"/>
      <c r="B464" s="43"/>
      <c r="C464" s="43"/>
      <c r="D464" s="43"/>
      <c r="E464" s="926" t="s">
        <v>1127</v>
      </c>
      <c r="F464" s="914"/>
      <c r="G464" s="915"/>
      <c r="H464" s="915"/>
      <c r="I464" s="915"/>
      <c r="J464" s="915"/>
      <c r="K464" s="2537">
        <f>+I12</f>
        <v>2020</v>
      </c>
      <c r="L464" s="2538"/>
      <c r="M464" s="44"/>
      <c r="N464" s="119"/>
      <c r="O464" s="38"/>
      <c r="P464" s="928">
        <f>+ROUND(+P462-O462,2)</f>
        <v>-116901.48</v>
      </c>
      <c r="Q464" s="916"/>
      <c r="R464" s="919"/>
      <c r="S464" s="927">
        <f>+ROUND(+S462-R462,2)</f>
        <v>-1680.23</v>
      </c>
      <c r="T464" s="916"/>
      <c r="U464" s="38"/>
      <c r="V464" s="1646">
        <f>+ROUND(+V462-U462,2)</f>
        <v>0</v>
      </c>
      <c r="W464" s="916"/>
      <c r="X464" s="38"/>
      <c r="Y464" s="1804">
        <f>+ROUND(+Y462-X462,2)</f>
        <v>-118581.71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6">
      <c r="A466" s="43"/>
      <c r="B466" s="43"/>
      <c r="C466" s="43"/>
      <c r="D466" s="43"/>
      <c r="E466" s="922" t="s">
        <v>1126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6">
      <c r="A468" s="43"/>
      <c r="B468" s="43"/>
      <c r="C468" s="43"/>
      <c r="D468" s="43"/>
      <c r="E468" s="922" t="s">
        <v>1128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6">
      <c r="A470" s="43"/>
      <c r="B470" s="43"/>
      <c r="C470" s="43"/>
      <c r="D470" s="43"/>
      <c r="E470" s="922" t="s">
        <v>1458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E2:L2"/>
    <mergeCell ref="C6:E6"/>
    <mergeCell ref="G6:L6"/>
    <mergeCell ref="G8:H8"/>
    <mergeCell ref="J8:L8"/>
    <mergeCell ref="A3:C5"/>
    <mergeCell ref="D4:E4"/>
    <mergeCell ref="G4:L4"/>
    <mergeCell ref="B393:J393"/>
    <mergeCell ref="B395:K395"/>
    <mergeCell ref="K464:L464"/>
    <mergeCell ref="K10:L10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U43:V47 O42:P49 X261:Y282 O17:P40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29" activePane="bottomRight" state="frozen"/>
      <selection pane="topRight" activeCell="D1" sqref="D1"/>
      <selection pane="bottomLeft" activeCell="A11" sqref="A11"/>
      <selection pane="bottomRight" activeCell="H94" sqref="H94"/>
    </sheetView>
  </sheetViews>
  <sheetFormatPr defaultColWidth="9.109375" defaultRowHeight="13.2"/>
  <cols>
    <col min="1" max="1" width="49.5546875" style="1397" customWidth="1"/>
    <col min="2" max="2" width="6.6640625" style="1397" customWidth="1"/>
    <col min="3" max="3" width="0.88671875" style="1397" customWidth="1"/>
    <col min="4" max="5" width="21.33203125" style="1397" customWidth="1"/>
    <col min="6" max="6" width="0.88671875" style="1397" customWidth="1"/>
    <col min="7" max="8" width="21.33203125" style="1397" customWidth="1"/>
    <col min="9" max="9" width="1" style="1397" customWidth="1"/>
    <col min="10" max="11" width="21.33203125" style="1397" customWidth="1"/>
    <col min="12" max="12" width="1" style="1397" customWidth="1"/>
    <col min="13" max="14" width="21.33203125" style="1397" customWidth="1"/>
    <col min="15" max="15" width="3.44140625" style="1397" customWidth="1"/>
    <col min="16" max="16" width="26.5546875" style="1397" customWidth="1"/>
    <col min="17" max="17" width="26.664062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543" t="str">
        <f>+'TRIAL-BALANCE'!E2</f>
        <v>СУ"ГЕОРГИ СТОЙКОВ РАКОВСКИ"</v>
      </c>
      <c r="B1" s="2544"/>
      <c r="C1" s="2544"/>
      <c r="D1" s="2545"/>
      <c r="E1" s="224" t="s">
        <v>789</v>
      </c>
      <c r="F1" s="225"/>
      <c r="G1" s="2541">
        <f>+'TRIAL-BALANCE'!C6</f>
        <v>104076411</v>
      </c>
      <c r="H1" s="2542"/>
      <c r="I1" s="225"/>
      <c r="J1" s="226" t="s">
        <v>609</v>
      </c>
      <c r="K1" s="978">
        <f>+'TRIAL-BALANCE'!C8</f>
        <v>0</v>
      </c>
      <c r="L1" s="225"/>
      <c r="M1" s="226" t="s">
        <v>1211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5" t="s">
        <v>1083</v>
      </c>
      <c r="B2" s="2566"/>
      <c r="C2" s="2566"/>
      <c r="D2" s="2567"/>
      <c r="E2" s="2558">
        <f>+IF(+ROUND(SUM(Status!O13:O39),2)+ROUND(SUM(Status!R13:R39),2)=0,0,"отчетено НЕРАВНЕНИЕ в таблица 'Status'!")</f>
        <v>0</v>
      </c>
      <c r="F2" s="2558"/>
      <c r="G2" s="2558"/>
      <c r="H2" s="2558"/>
      <c r="I2" s="225"/>
      <c r="J2" s="2571">
        <f>+IF(AND(Status!$R21=0,Status!$R22=0,Status!$R29=0),0,"Има грешки в КРАЙНИ салда!")</f>
        <v>0</v>
      </c>
      <c r="K2" s="2571"/>
      <c r="L2" s="225"/>
      <c r="M2" s="2571">
        <f>+IF(AND(Status!$R31=0,Status!$R33=0,Status!$R39=0),0,"Неравнение в НАЧАЛНИ салда!")</f>
        <v>0</v>
      </c>
      <c r="N2" s="257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6" t="str">
        <f>+'TRIAL-BALANCE'!G4</f>
        <v>гр.Велико Търново  ул."Георги Измирлиев" №2</v>
      </c>
      <c r="B3" s="2547"/>
      <c r="C3" s="2547"/>
      <c r="D3" s="2548"/>
      <c r="E3" s="2210" t="s">
        <v>1203</v>
      </c>
      <c r="F3" s="227"/>
      <c r="G3" s="2563">
        <f>+'TRIAL-BALANCE'!J8</f>
        <v>0</v>
      </c>
      <c r="H3" s="2564"/>
      <c r="I3" s="225"/>
      <c r="J3" s="2211" t="s">
        <v>2107</v>
      </c>
      <c r="K3" s="2560" t="str">
        <f>+'TRIAL-BALANCE'!G6</f>
        <v>sou_rakovski_vt@abv.bg</v>
      </c>
      <c r="L3" s="2561"/>
      <c r="M3" s="2561"/>
      <c r="N3" s="256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455" t="s">
        <v>1003</v>
      </c>
      <c r="B5" s="2557" t="str">
        <f>+A1</f>
        <v>СУ"ГЕОРГИ СТОЙКОВ РАКОВСКИ"</v>
      </c>
      <c r="C5" s="2557"/>
      <c r="D5" s="2557"/>
      <c r="E5" s="2557"/>
      <c r="F5" s="2557"/>
      <c r="G5" s="2557"/>
      <c r="H5" s="375" t="s">
        <v>1002</v>
      </c>
      <c r="I5" s="373"/>
      <c r="J5" s="2553" t="str">
        <f>+'TRIAL-BALANCE'!H12</f>
        <v>31 март 2021 г.</v>
      </c>
      <c r="K5" s="2553"/>
      <c r="L5" s="230"/>
      <c r="M5" s="231">
        <f>+'TRIAL-BALANCE'!C10</f>
        <v>0</v>
      </c>
      <c r="N5" s="520" t="s">
        <v>1872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1031</v>
      </c>
      <c r="B6" s="232"/>
      <c r="C6" s="233"/>
      <c r="D6" s="2568">
        <f>+IF(Status!N2=0,0,+IF(Status!P4="ДА","ГРЕШКА - виж таблица 'Status' за с/ки 468Х!",0))</f>
        <v>0</v>
      </c>
      <c r="E6" s="2568"/>
      <c r="F6" s="232"/>
      <c r="G6" s="2569">
        <f>+IF(Status!N6=0,0,+IF(Status!P8="ДА","ГРЕШКА - виж таблица 'Status' за с/ки 468Х!",0))</f>
        <v>0</v>
      </c>
      <c r="H6" s="2570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9" t="s">
        <v>2179</v>
      </c>
      <c r="C7" s="237"/>
      <c r="D7" s="165" t="s">
        <v>977</v>
      </c>
      <c r="E7" s="166"/>
      <c r="F7" s="237"/>
      <c r="G7" s="634" t="s">
        <v>796</v>
      </c>
      <c r="H7" s="635"/>
      <c r="I7" s="237"/>
      <c r="J7" s="638" t="s">
        <v>982</v>
      </c>
      <c r="K7" s="639"/>
      <c r="L7" s="237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397</v>
      </c>
      <c r="B8" s="2500"/>
      <c r="C8" s="237"/>
      <c r="D8" s="438" t="s">
        <v>978</v>
      </c>
      <c r="E8" s="169"/>
      <c r="F8" s="237"/>
      <c r="G8" s="636" t="s">
        <v>979</v>
      </c>
      <c r="H8" s="637"/>
      <c r="I8" s="237"/>
      <c r="J8" s="640" t="s">
        <v>983</v>
      </c>
      <c r="K8" s="641"/>
      <c r="L8" s="237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501"/>
      <c r="C9" s="233"/>
      <c r="D9" s="1449" t="s">
        <v>1009</v>
      </c>
      <c r="E9" s="1450" t="s">
        <v>1014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2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5664090.4199999999</v>
      </c>
      <c r="E13" s="619">
        <f>+ROUND((+'TRIAL-BALANCE'!O73+'TRIAL-BALANCE'!O74+'TRIAL-BALANCE'!O75+'TRIAL-BALANCE'!O76-'TRIAL-BALANCE'!P95),2)</f>
        <v>5677560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5664090.4199999999</v>
      </c>
      <c r="N13" s="619">
        <f t="shared" si="0"/>
        <v>5677560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334" t="s">
        <v>2013</v>
      </c>
      <c r="B14" s="335">
        <v>12</v>
      </c>
      <c r="C14" s="233"/>
      <c r="D14" s="618">
        <f>+ROUND(+'TRIAL-BALANCE'!S77+'TRIAL-BALANCE'!S78+'TRIAL-BALANCE'!S79+'TRIAL-BALANCE'!S80-SUM('TRIAL-BALANCE'!T96:T97),2)</f>
        <v>300767.68</v>
      </c>
      <c r="E14" s="619">
        <f>+ROUND((+'TRIAL-BALANCE'!O77+'TRIAL-BALANCE'!O78+'TRIAL-BALANCE'!O79+'TRIAL-BALANCE'!O80-SUM('TRIAL-BALANCE'!P96:P97)),2)</f>
        <v>316479.37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300767.68</v>
      </c>
      <c r="N14" s="619">
        <f t="shared" si="0"/>
        <v>316479.37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788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6" t="s">
        <v>792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1023</v>
      </c>
      <c r="B20" s="178">
        <v>10</v>
      </c>
      <c r="C20" s="233"/>
      <c r="D20" s="624">
        <f>+ROUND(+D13+D14+D15+D16+D17+D18+D19,2)</f>
        <v>6318860</v>
      </c>
      <c r="E20" s="625">
        <f>+ROUND(+E13+E14+E15+E16+E17+E18+E19,2)</f>
        <v>6348041.2699999996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6318860</v>
      </c>
      <c r="N20" s="625">
        <f>+ROUND(+N13+N14+N15+N16+N17+N18+N19,2)</f>
        <v>6348041.2699999996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1866.02</v>
      </c>
      <c r="E22" s="625">
        <f>+ROUND(+'TRIAL-BALANCE'!O86+'TRIAL-BALANCE'!O87+'TRIAL-BALANCE'!O88+'TRIAL-BALANCE'!O89-'TRIAL-BALANCE'!P101,2)</f>
        <v>1917.17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1866.02</v>
      </c>
      <c r="N22" s="625">
        <f>+ROUND(+E22+H22+K22,2)</f>
        <v>1917.17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362</v>
      </c>
      <c r="B24" s="335">
        <v>31</v>
      </c>
      <c r="C24" s="233"/>
      <c r="D24" s="618">
        <f>+ROUND(+SUM('TRIAL-BALANCE'!S103:S107),2)</f>
        <v>15403.5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15403.5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336" t="s">
        <v>162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77" t="s">
        <v>1024</v>
      </c>
      <c r="B26" s="178">
        <v>30</v>
      </c>
      <c r="C26" s="233"/>
      <c r="D26" s="624">
        <f>+ROUND(+D24+D25,2)</f>
        <v>15403.5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15403.5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8" thickBot="1">
      <c r="A28" s="679" t="s">
        <v>1028</v>
      </c>
      <c r="B28" s="680">
        <v>100</v>
      </c>
      <c r="C28" s="233"/>
      <c r="D28" s="653">
        <f>+ROUND(+D20+D22+D26,2)</f>
        <v>6336129.5199999996</v>
      </c>
      <c r="E28" s="654">
        <f>+ROUND(+E20+E22+E26,2)</f>
        <v>6365361.9400000004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6336129.5199999996</v>
      </c>
      <c r="N28" s="654">
        <f>+ROUND(+N20+N22+N26,2)</f>
        <v>6365361.9400000004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0" t="s">
        <v>163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72" t="s">
        <v>164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6">
      <c r="A31" s="334" t="s">
        <v>165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334" t="s">
        <v>166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336" t="s">
        <v>167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177" t="s">
        <v>1023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1873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6.2">
      <c r="A35" s="172" t="s">
        <v>168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1874</v>
      </c>
      <c r="Q35" s="1933" t="s">
        <v>1954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6.2">
      <c r="A36" s="334" t="s">
        <v>169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1875</v>
      </c>
      <c r="Q36" s="1934" t="s">
        <v>1955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170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1250</v>
      </c>
      <c r="Q37" s="1241" t="s">
        <v>1251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1022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1193</v>
      </c>
      <c r="Q38" s="1243" t="s">
        <v>1962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6">
      <c r="A39" s="172" t="s">
        <v>171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6">
      <c r="A40" s="175" t="s">
        <v>1981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334" t="s">
        <v>172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0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4368.51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0</v>
      </c>
      <c r="N41" s="619">
        <f t="shared" si="2"/>
        <v>4368.51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334" t="s">
        <v>406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0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757.02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0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0</v>
      </c>
      <c r="N42" s="619">
        <f t="shared" si="2"/>
        <v>757.02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407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0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0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687" t="s">
        <v>1045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2093.6799999999998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2093.6799999999998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336" t="s">
        <v>409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4044.56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4044.56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177" t="s">
        <v>1024</v>
      </c>
      <c r="B46" s="178">
        <v>70</v>
      </c>
      <c r="C46" s="233"/>
      <c r="D46" s="624">
        <f>+ROUND(+D40+D41+D42+D43+D44+D45,2)</f>
        <v>0</v>
      </c>
      <c r="E46" s="625">
        <f>+ROUND(+E40+E41+E42+E43+E44+E45,2)</f>
        <v>7219.21</v>
      </c>
      <c r="F46" s="248"/>
      <c r="G46" s="624">
        <f>+ROUND(+G40+G41+G42+G43+G44+G45,2)</f>
        <v>4044.56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4044.56</v>
      </c>
      <c r="N46" s="625">
        <f>+ROUND(+N40+N41+N42+N43+N44+N45,2)</f>
        <v>7219.21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2" t="s">
        <v>410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1280</v>
      </c>
      <c r="Q47" s="1211" t="s">
        <v>1281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411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6" t="s">
        <v>412</v>
      </c>
      <c r="B49" s="337">
        <v>82</v>
      </c>
      <c r="C49" s="233"/>
      <c r="D49" s="628">
        <f>+ROUND(+SUM('TRIAL-BALANCE'!S286:S293)+SUM('TRIAL-BALANCE'!S296:S301)+SUM('TRIAL-BALANCE'!S303:S305),2)</f>
        <v>44082.81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44082.81</v>
      </c>
      <c r="N49" s="629">
        <f>+ROUND(+E49+H49+K49,2)</f>
        <v>0</v>
      </c>
      <c r="O49" s="152"/>
      <c r="P49" s="2539" t="str">
        <f>+IF(+AND(Status!K4="ДА",+ROUND('Intra-Balances'!S51,2)-ROUND('Intra-Balances'!S53,2)&lt;&gt;0),"сумите за елиминиране в 'Intra-Balances' не са равни!","O K")</f>
        <v>O K</v>
      </c>
      <c r="Q49" s="2539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177" t="s">
        <v>1025</v>
      </c>
      <c r="B50" s="178">
        <v>80</v>
      </c>
      <c r="C50" s="233"/>
      <c r="D50" s="624">
        <f>+ROUND(+D48+D49,2)</f>
        <v>44082.81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44082.81</v>
      </c>
      <c r="N50" s="625">
        <f>+ROUND(+N48+N49,2)</f>
        <v>0</v>
      </c>
      <c r="O50" s="152"/>
      <c r="P50" s="2540" t="str">
        <f>+IF(+AND(Status!K4="ДА",+ROUND('Intra-Balances'!P51,2)-ROUND('Intra-Balances'!P53,2)&lt;&gt;0),"сумите за елиминиране в 'Intra-Balances' не са равни!","O K")</f>
        <v>O K</v>
      </c>
      <c r="Q50" s="2540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8" thickBot="1">
      <c r="A52" s="679" t="s">
        <v>413</v>
      </c>
      <c r="B52" s="681">
        <v>200</v>
      </c>
      <c r="C52" s="233"/>
      <c r="D52" s="653">
        <f>+ROUND(+D34+D38+D46+D50,2)</f>
        <v>44082.81</v>
      </c>
      <c r="E52" s="654">
        <f>+ROUND(+E34+E38+E46+E50,2)</f>
        <v>7219.21</v>
      </c>
      <c r="F52" s="248"/>
      <c r="G52" s="653">
        <f>+ROUND(+G34+G38+G46+G50,2)</f>
        <v>4044.56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48127.37</v>
      </c>
      <c r="N52" s="654">
        <f>+ROUND(+N34+N38+N46+N50,2)</f>
        <v>7219.21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414</v>
      </c>
      <c r="B54" s="683">
        <v>300</v>
      </c>
      <c r="C54" s="233"/>
      <c r="D54" s="684">
        <f>+ROUND(+D28+D52,2)</f>
        <v>6380212.3300000001</v>
      </c>
      <c r="E54" s="685">
        <f>+ROUND(+E28+E52,2)</f>
        <v>6372581.1500000004</v>
      </c>
      <c r="F54" s="248"/>
      <c r="G54" s="684">
        <f>+ROUND(+G28+G52,2)</f>
        <v>4044.56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6384256.8899999997</v>
      </c>
      <c r="N54" s="685">
        <f>+ROUND(+N28+N52,2)</f>
        <v>6372581.1500000004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9.2" thickTop="1" thickBot="1">
      <c r="A55" s="179" t="s">
        <v>415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78189.679999999993</v>
      </c>
      <c r="E55" s="633">
        <f>+ROUND(+SUM('TRIAL-BALANCE'!O832:O834)+SUM('TRIAL-BALANCE'!O837:O841)+'TRIAL-BALANCE'!O846+SUM('TRIAL-BALANCE'!O858:O858)+'TRIAL-BALANCE'!O884+'TRIAL-BALANCE'!O887-'TRIAL-BALANCE'!O887,2)</f>
        <v>78189.679999999993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78189.679999999993</v>
      </c>
      <c r="N55" s="633">
        <f>+ROUND(+E55+H55+K55,2)</f>
        <v>78189.679999999993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8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1032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4" t="s">
        <v>2179</v>
      </c>
      <c r="C58" s="237"/>
      <c r="D58" s="638" t="s">
        <v>977</v>
      </c>
      <c r="E58" s="644"/>
      <c r="F58" s="237"/>
      <c r="G58" s="634" t="s">
        <v>796</v>
      </c>
      <c r="H58" s="635"/>
      <c r="I58" s="237"/>
      <c r="J58" s="638" t="s">
        <v>982</v>
      </c>
      <c r="K58" s="639"/>
      <c r="L58" s="237"/>
      <c r="M58" s="2549" t="s">
        <v>396</v>
      </c>
      <c r="N58" s="2550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397</v>
      </c>
      <c r="B59" s="2555"/>
      <c r="C59" s="237"/>
      <c r="D59" s="645" t="s">
        <v>978</v>
      </c>
      <c r="E59" s="646"/>
      <c r="F59" s="237"/>
      <c r="G59" s="636" t="s">
        <v>979</v>
      </c>
      <c r="H59" s="637"/>
      <c r="I59" s="237"/>
      <c r="J59" s="640" t="s">
        <v>983</v>
      </c>
      <c r="K59" s="641"/>
      <c r="L59" s="237"/>
      <c r="M59" s="2551"/>
      <c r="N59" s="25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56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2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1873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6.2">
      <c r="A62" s="249" t="s">
        <v>364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1874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338" t="s">
        <v>416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data-2020'!P14-'R &amp; E data-2020'!O14,2)</f>
        <v>2108765.88</v>
      </c>
      <c r="F63" s="248"/>
      <c r="G63" s="642">
        <f>+ROUND(+'TRIAL-BALANCE'!AA14-'TRIAL-BALANCE'!Z14,2)</f>
        <v>0</v>
      </c>
      <c r="H63" s="643">
        <f>+ROUND('R &amp; E data-2020'!S14-'R &amp; E data-2020'!R14,2)</f>
        <v>0</v>
      </c>
      <c r="I63" s="248"/>
      <c r="J63" s="642">
        <f>+ROUND(+'TRIAL-BALANCE'!AH14-'TRIAL-BALANCE'!AG14,2)</f>
        <v>0</v>
      </c>
      <c r="K63" s="643">
        <f>+ROUND('R &amp; E data-2020'!V14-'R &amp; E data-2020'!U14,2)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1279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1133</v>
      </c>
      <c r="B64" s="340">
        <v>402</v>
      </c>
      <c r="C64" s="233"/>
      <c r="D64" s="642">
        <f>+ROUND(+'TRIAL-BALANCE'!T15-'TRIAL-BALANCE'!S15,2)</f>
        <v>4246146.97</v>
      </c>
      <c r="E64" s="643">
        <f>+ROUND('R &amp; E data-2020'!P15-'R &amp; E data-2020'!O15,2)</f>
        <v>4363048.45</v>
      </c>
      <c r="F64" s="248"/>
      <c r="G64" s="642">
        <f>+ROUND(+'TRIAL-BALANCE'!AA15-'TRIAL-BALANCE'!Z15,2)</f>
        <v>-2093.6799999999998</v>
      </c>
      <c r="H64" s="643">
        <f>+ROUND('R &amp; E data-2020'!S15-'R &amp; E data-2020'!R15,2)</f>
        <v>-413.45</v>
      </c>
      <c r="I64" s="248"/>
      <c r="J64" s="642">
        <f>+ROUND(+'TRIAL-BALANCE'!AH15-'TRIAL-BALANCE'!AG15,2)</f>
        <v>0</v>
      </c>
      <c r="K64" s="643">
        <f>+ROUND('R &amp; E data-2020'!V15-'R &amp; E data-2020'!U15,2)</f>
        <v>0</v>
      </c>
      <c r="L64" s="248"/>
      <c r="M64" s="642">
        <f>+ROUND(+D64+G64+J64,2)+ROUND(P64,2)</f>
        <v>4244053.29</v>
      </c>
      <c r="N64" s="643">
        <f>+ROUND(+E64+H64+K64,2)+ROUND(Q64,2)</f>
        <v>4362635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6" t="s">
        <v>1134</v>
      </c>
      <c r="B65" s="341">
        <v>403</v>
      </c>
      <c r="C65" s="233"/>
      <c r="D65" s="622">
        <f>+ROUND(+SUM('TRIAL-BALANCE'!T384:T828)-SUM('TRIAL-BALANCE'!S384:S828),2)</f>
        <v>6878.25</v>
      </c>
      <c r="E65" s="623">
        <f>+ROUND('R &amp; E data-2020'!P462-'R &amp; E data-2020'!O462,2)</f>
        <v>-116901.48</v>
      </c>
      <c r="F65" s="248"/>
      <c r="G65" s="622">
        <f>+ROUND(+SUM('TRIAL-BALANCE'!AA384:AA828)-SUM('TRIAL-BALANCE'!Z384:Z828),2)</f>
        <v>5572.98</v>
      </c>
      <c r="H65" s="623">
        <f>+ROUND('R &amp; E data-2020'!S462-'R &amp; E data-2020'!R462,2)</f>
        <v>-1680.23</v>
      </c>
      <c r="I65" s="248"/>
      <c r="J65" s="622">
        <f>+ROUND(+SUM('TRIAL-BALANCE'!AH384:AH828)-SUM('TRIAL-BALANCE'!AG384:AG828),2)</f>
        <v>0</v>
      </c>
      <c r="K65" s="623">
        <f>+ROUND('R &amp; E data-2020'!V462-'R &amp; E data-2020'!U462,2)</f>
        <v>0</v>
      </c>
      <c r="L65" s="248"/>
      <c r="M65" s="622">
        <f>+ROUND(+D65+G65+J65,2)+ROUND(P65,2)</f>
        <v>12451.23</v>
      </c>
      <c r="N65" s="623">
        <f>+ROUND(+E65+H65+K65,2)+ROUND(Q65,2)</f>
        <v>-118581.71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8" thickBot="1">
      <c r="A66" s="717" t="s">
        <v>1027</v>
      </c>
      <c r="B66" s="720">
        <v>400</v>
      </c>
      <c r="C66" s="233"/>
      <c r="D66" s="653">
        <f>+ROUND(+D63+D64+D65,2)</f>
        <v>6361791.0999999996</v>
      </c>
      <c r="E66" s="654">
        <f>+ROUND(+E63+E64+E65,2)</f>
        <v>6354912.8499999996</v>
      </c>
      <c r="F66" s="248"/>
      <c r="G66" s="653">
        <f>+ROUND(+G63+G64+G65,2)</f>
        <v>3479.3</v>
      </c>
      <c r="H66" s="654">
        <f>+ROUND(+H63+H64+H65,2)</f>
        <v>-2093.6799999999998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6365270.4000000004</v>
      </c>
      <c r="N66" s="654">
        <f>+ROUND(+N63+N64+N65,2)</f>
        <v>6352819.1699999999</v>
      </c>
      <c r="O66" s="152"/>
      <c r="P66" s="2539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9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250" t="s">
        <v>2178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40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40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183" t="s">
        <v>417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6">
      <c r="A69" s="334" t="s">
        <v>365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334" t="s">
        <v>418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6">
      <c r="A71" s="336" t="s">
        <v>2184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6">
      <c r="A72" s="177" t="s">
        <v>1023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6">
      <c r="A73" s="172" t="s">
        <v>419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1873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6.2">
      <c r="A74" s="334" t="s">
        <v>366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1874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6.2">
      <c r="A75" s="334" t="s">
        <v>420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0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5065.7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0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0</v>
      </c>
      <c r="N75" s="619">
        <f t="shared" si="5"/>
        <v>5065.7</v>
      </c>
      <c r="O75" s="152"/>
      <c r="P75" s="1378" t="s">
        <v>1875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6">
      <c r="A76" s="334" t="s">
        <v>421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1252</v>
      </c>
      <c r="Q76" s="1213" t="s">
        <v>1253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6">
      <c r="A77" s="334" t="s">
        <v>367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1194</v>
      </c>
      <c r="Q77" s="1215" t="s">
        <v>1963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334" t="s">
        <v>422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1151.6099999999999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33.28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1184.8900000000001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687" t="s">
        <v>1013</v>
      </c>
      <c r="B79" s="340">
        <f t="shared" si="6"/>
        <v>526</v>
      </c>
      <c r="C79" s="233"/>
      <c r="D79" s="618">
        <f>+ROUND(+'TRIAL-BALANCE'!T191+'TRIAL-BALANCE'!T192+'TRIAL-BALANCE'!T193+'TRIAL-BALANCE'!T194,2)</f>
        <v>4860.8100000000004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162.96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5023.7700000000004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687" t="s">
        <v>423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8364.25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369.02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8733.27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6">
      <c r="A81" s="687" t="s">
        <v>1046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2093.6799999999998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2093.6799999999998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336" t="s">
        <v>424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4044.56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0</v>
      </c>
      <c r="L82" s="248"/>
      <c r="M82" s="628">
        <f>+ROUND(+D82+G82+J82,2)-ROUND(P82,2)</f>
        <v>4044.56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177" t="s">
        <v>1022</v>
      </c>
      <c r="B83" s="188">
        <v>520</v>
      </c>
      <c r="C83" s="233"/>
      <c r="D83" s="650">
        <f>+ROUND(SUM(D74:D82),2)</f>
        <v>18421.23</v>
      </c>
      <c r="E83" s="651">
        <f>+ROUND(SUM(E74:E82),2)</f>
        <v>5065.7</v>
      </c>
      <c r="F83" s="248"/>
      <c r="G83" s="650">
        <f>+ROUND(SUM(G74:G82),2)</f>
        <v>565.26</v>
      </c>
      <c r="H83" s="651">
        <f>+ROUND(SUM(H74:H82),2)</f>
        <v>2093.6799999999998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18986.490000000002</v>
      </c>
      <c r="N83" s="651">
        <f>+ROUND(SUM(N74:N82),2)</f>
        <v>7159.38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686" t="s">
        <v>1012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1280</v>
      </c>
      <c r="Q84" s="1211" t="s">
        <v>1281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6">
      <c r="A85" s="687" t="s">
        <v>425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12602.6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12602.6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688" t="s">
        <v>1011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39" t="str">
        <f>+IF(+AND(Status!K4="ДА",+ROUND('Intra-Balances'!S55,2)-ROUND('Intra-Balances'!S57,2)&lt;&gt;0),"сумите за елиминиране в 'Intra-Balances' не са равни!","O K")</f>
        <v>O K</v>
      </c>
      <c r="Q86" s="2539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7" t="s">
        <v>1024</v>
      </c>
      <c r="B87" s="186">
        <v>530</v>
      </c>
      <c r="C87" s="233"/>
      <c r="D87" s="624">
        <f>+ROUND(+D85+D86,2)</f>
        <v>0</v>
      </c>
      <c r="E87" s="625">
        <f>+ROUND(+E85+E86,2)</f>
        <v>12602.6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12602.6</v>
      </c>
      <c r="O87" s="152"/>
      <c r="P87" s="2540" t="str">
        <f>+IF(+AND(Status!K4="ДА",+ROUND('Intra-Balances'!P55,2)-ROUND('Intra-Balances'!P57,2)&lt;&gt;0),"сумите за елиминиране в 'Intra-Balances' не са равни!","O K")</f>
        <v>O K</v>
      </c>
      <c r="Q87" s="2540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8" thickBot="1">
      <c r="A89" s="717" t="s">
        <v>1026</v>
      </c>
      <c r="B89" s="720">
        <v>500</v>
      </c>
      <c r="C89" s="233"/>
      <c r="D89" s="653">
        <f>+ROUND(+D72+D83+D87,2)</f>
        <v>18421.23</v>
      </c>
      <c r="E89" s="654">
        <f>+ROUND(+E72+E83+E87,2)</f>
        <v>17668.3</v>
      </c>
      <c r="F89" s="248"/>
      <c r="G89" s="655">
        <f>+ROUND(+G72+G83+G87,2)</f>
        <v>565.26</v>
      </c>
      <c r="H89" s="656">
        <f>+ROUND(+H72+H83+H87,2)</f>
        <v>2093.6799999999998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18986.490000000002</v>
      </c>
      <c r="N89" s="656">
        <f>+ROUND(+N72+N83+N87,2)</f>
        <v>19761.98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426</v>
      </c>
      <c r="B91" s="1465">
        <v>600</v>
      </c>
      <c r="C91" s="233"/>
      <c r="D91" s="1466">
        <f>ROUND(+D66+D89,2)</f>
        <v>6380212.3300000001</v>
      </c>
      <c r="E91" s="1467">
        <f>ROUND(+E66+E89,2)</f>
        <v>6372581.1500000004</v>
      </c>
      <c r="F91" s="248"/>
      <c r="G91" s="1466">
        <f>ROUND(+G66+G89,2)</f>
        <v>4044.56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6384256.8899999997</v>
      </c>
      <c r="N91" s="1467">
        <f>ROUND(+N66+N89,2)</f>
        <v>6372581.1500000004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427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2693.94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3743.85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2693.94</v>
      </c>
      <c r="N92" s="633">
        <f>+ROUND(+E92+H92+K92,2)</f>
        <v>3743.85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2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">
      <c r="A96" s="2180"/>
      <c r="B96" s="2040" t="s">
        <v>1977</v>
      </c>
      <c r="C96" s="233"/>
      <c r="D96" s="2035" t="str">
        <f>+'TRIAL-BALANCE'!K10</f>
        <v>31.03.2021 г.</v>
      </c>
      <c r="E96" s="2180" t="s">
        <v>1973</v>
      </c>
      <c r="F96" s="233"/>
      <c r="G96" s="242"/>
      <c r="H96" s="2129"/>
      <c r="I96" s="2130"/>
      <c r="J96" s="2131" t="s">
        <v>1975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59">
        <f>+'Provisions-2021'!H73:J73</f>
        <v>0</v>
      </c>
      <c r="I97" s="2559"/>
      <c r="J97" s="2559"/>
      <c r="K97" s="236"/>
      <c r="L97" s="236"/>
      <c r="M97" s="2559">
        <f>+'Provisions-2021'!M73:N73</f>
        <v>0</v>
      </c>
      <c r="N97" s="2559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1873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2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1195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2" thickBot="1">
      <c r="A100" s="1478" t="s">
        <v>1200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2" thickBot="1">
      <c r="A101" s="1475" t="s">
        <v>1201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2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1868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2" thickBot="1">
      <c r="A103" s="1478" t="s">
        <v>1196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2" thickBot="1">
      <c r="A104" s="1477" t="s">
        <v>371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1876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6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1877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'BALANCE-SHEET-2021'!Print_Area</vt:lpstr>
      <vt:lpstr>'BALANCE-SHEET-2021-leva'!Print_Area</vt:lpstr>
      <vt:lpstr>'Cash-deficit'!Print_Area</vt:lpstr>
      <vt:lpstr>'DES-TRIAL-BAL-2021'!Print_Area</vt:lpstr>
      <vt:lpstr>'DMP-TRIAL-BAL-2021'!Print_Area</vt:lpstr>
      <vt:lpstr>Guidelines!Print_Area</vt:lpstr>
      <vt:lpstr>'Income-2021'!Print_Area</vt:lpstr>
      <vt:lpstr>'Income-2021-leva'!Print_Area</vt:lpstr>
      <vt:lpstr>'Intra-Balances'!Print_Area</vt:lpstr>
      <vt:lpstr>'Local-&amp;-SSF'!Print_Area</vt:lpstr>
      <vt:lpstr>'Municipal-Bal'!Print_Area</vt:lpstr>
      <vt:lpstr>'NF-KSF-TRIAL-BAL-2021'!Print_Area</vt:lpstr>
      <vt:lpstr>'Provisions-2021'!Print_Area</vt:lpstr>
      <vt:lpstr>'R &amp; E data-2020'!Print_Area</vt:lpstr>
      <vt:lpstr>'RA-TRIAL-BAL-2021'!Print_Area</vt:lpstr>
      <vt:lpstr>Status!Print_Area</vt:lpstr>
      <vt:lpstr>'TRIAL-BALANCE'!Print_Area</vt:lpstr>
      <vt:lpstr>'BALANCE-SHEET-2021'!Print_Titles</vt:lpstr>
      <vt:lpstr>'BALANCE-SHEET-2021-leva'!Print_Titles</vt:lpstr>
      <vt:lpstr>'DES-TRIAL-BAL-2021'!Print_Titles</vt:lpstr>
      <vt:lpstr>'DMP-TRIAL-BAL-2021'!Print_Titles</vt:lpstr>
      <vt:lpstr>'Income-2021'!Print_Titles</vt:lpstr>
      <vt:lpstr>'Income-2021-leva'!Print_Titles</vt:lpstr>
      <vt:lpstr>'Intra-Balances'!Print_Titles</vt:lpstr>
      <vt:lpstr>'Local-&amp;-SSF'!Print_Titles</vt:lpstr>
      <vt:lpstr>'Municipal-Bal'!Print_Titles</vt:lpstr>
      <vt:lpstr>'NF-KSF-TRIAL-BAL-2021'!Print_Titles</vt:lpstr>
      <vt:lpstr>'Provisions-2021'!Print_Titles</vt:lpstr>
      <vt:lpstr>'R &amp; E data-2020'!Print_Titles</vt:lpstr>
      <vt:lpstr>'RA-TRIAL-BAL-2021'!Print_Titles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Gospodinova</dc:creator>
  <cp:lastModifiedBy>pc4398</cp:lastModifiedBy>
  <cp:lastPrinted>2021-03-26T11:12:47Z</cp:lastPrinted>
  <dcterms:created xsi:type="dcterms:W3CDTF">2002-02-28T16:53:59Z</dcterms:created>
  <dcterms:modified xsi:type="dcterms:W3CDTF">2021-07-01T16:35:27Z</dcterms:modified>
</cp:coreProperties>
</file>