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55" yWindow="6375" windowWidth="15480" windowHeight="5670" firstSheet="9" activeTab="13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0" sheetId="7" r:id="rId5"/>
    <sheet name="Intra-Balances" sheetId="33" r:id="rId6"/>
    <sheet name="Municipal-Bal" sheetId="35" r:id="rId7"/>
    <sheet name="R &amp; E data-2019" sheetId="31" r:id="rId8"/>
    <sheet name="BALANCE-SHEET-2020-leva" sheetId="4" r:id="rId9"/>
    <sheet name="BALANCE-SHEET-2020" sheetId="8" r:id="rId10"/>
    <sheet name="Income-2020-leva" sheetId="29" r:id="rId11"/>
    <sheet name="Income-2020" sheetId="30" r:id="rId12"/>
    <sheet name="Rounding" sheetId="39" r:id="rId13"/>
    <sheet name="NF-KSF-TRIAL-BAL-2020" sheetId="20" r:id="rId14"/>
    <sheet name="RA-TRIAL-BAL-2020" sheetId="25" r:id="rId15"/>
    <sheet name="DES-TRIAL-BAL-2020" sheetId="26" r:id="rId16"/>
    <sheet name="DMP-TRIAL-BAL-2020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'BALANCE-SHEET-2020'!$A$1:$N$98</definedName>
    <definedName name="_xlnm.Print_Area" localSheetId="8">'BALANCE-SHEET-2020-leva'!$A$1:$N$98</definedName>
    <definedName name="_xlnm.Print_Area" localSheetId="3">'Cash-deficit'!$A$2:$N$39</definedName>
    <definedName name="_xlnm.Print_Area" localSheetId="15">'DES-TRIAL-BAL-2020'!$N$8:$U$890</definedName>
    <definedName name="_xlnm.Print_Area" localSheetId="16">'DMP-TRIAL-BAL-2020'!$N$8:$U$890</definedName>
    <definedName name="_xlnm.Print_Area" localSheetId="0">Guidelines!$B$2:$M$258</definedName>
    <definedName name="_xlnm.Print_Area" localSheetId="11">'Income-2020'!$A$1:$N$116</definedName>
    <definedName name="_xlnm.Print_Area" localSheetId="10">'Income-2020-leva'!$A$1:$N$115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'NF-KSF-TRIAL-BAL-2020'!$N$8:$U$890</definedName>
    <definedName name="_xlnm.Print_Area" localSheetId="4">'Provisions-2020'!$A$1:$N$74</definedName>
    <definedName name="_xlnm.Print_Area" localSheetId="7">'R &amp; E data-2019'!$N$2:$V$469</definedName>
    <definedName name="_xlnm.Print_Area" localSheetId="14">'RA-TRIAL-BAL-2020'!$N$8:$U$890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'BALANCE-SHEET-2020'!$1:$5</definedName>
    <definedName name="_xlnm.Print_Titles" localSheetId="8">'BALANCE-SHEET-2020-leva'!$1:$5</definedName>
    <definedName name="_xlnm.Print_Titles" localSheetId="15">'DES-TRIAL-BAL-2020'!$N:$N,'DES-TRIAL-BAL-2020'!$8:$12</definedName>
    <definedName name="_xlnm.Print_Titles" localSheetId="16">'DMP-TRIAL-BAL-2020'!$N:$N,'DMP-TRIAL-BAL-2020'!$8:$12</definedName>
    <definedName name="_xlnm.Print_Titles" localSheetId="11">'Income-2020'!$7:$10</definedName>
    <definedName name="_xlnm.Print_Titles" localSheetId="10">'Income-2020-leva'!$7:$10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'NF-KSF-TRIAL-BAL-2020'!$N:$N,'NF-KSF-TRIAL-BAL-2020'!$8:$12</definedName>
    <definedName name="_xlnm.Print_Titles" localSheetId="4">'Provisions-2020'!$1:$5</definedName>
    <definedName name="_xlnm.Print_Titles" localSheetId="7">'R &amp; E data-2019'!$N:$N,'R &amp; E data-2019'!$8:$12</definedName>
    <definedName name="_xlnm.Print_Titles" localSheetId="14">'RA-TRIAL-BAL-2020'!$N:$N,'RA-TRIAL-BAL-2020'!$8:$12</definedName>
    <definedName name="_xlnm.Print_Titles" localSheetId="12">Rounding!#REF!</definedName>
    <definedName name="_xlnm.Print_Titles" localSheetId="2">'TRIAL-BALANCE'!$N:$N,'TRIAL-BALANCE'!$8:$12</definedName>
  </definedNames>
  <calcPr calcId="125725"/>
</workbook>
</file>

<file path=xl/calcChain.xml><?xml version="1.0" encoding="utf-8"?>
<calcChain xmlns="http://schemas.openxmlformats.org/spreadsheetml/2006/main">
  <c r="T667" i="1"/>
  <c r="S667"/>
  <c r="T640"/>
  <c r="S640"/>
  <c r="AV293"/>
  <c r="AV290"/>
  <c r="AV289"/>
  <c r="AV286"/>
  <c r="AV667"/>
  <c r="AV640"/>
  <c r="AV288"/>
  <c r="AV287"/>
  <c r="AV198"/>
  <c r="S293"/>
  <c r="S290"/>
  <c r="S289"/>
  <c r="S286"/>
  <c r="T288"/>
  <c r="S288"/>
  <c r="T198"/>
  <c r="S198"/>
  <c r="T287"/>
  <c r="S287"/>
  <c r="C225" i="41"/>
  <c r="D244"/>
  <c r="L243"/>
  <c r="J243"/>
  <c r="G243"/>
  <c r="I242"/>
  <c r="E241"/>
  <c r="H240"/>
  <c r="E239"/>
  <c r="E236"/>
  <c r="I235"/>
  <c r="E235"/>
  <c r="K234"/>
  <c r="E232"/>
  <c r="L231"/>
  <c r="E229"/>
  <c r="L228"/>
  <c r="E226"/>
  <c r="G225"/>
  <c r="J224"/>
  <c r="F224"/>
  <c r="D188"/>
  <c r="F175"/>
  <c r="K174"/>
  <c r="I171"/>
  <c r="F171"/>
  <c r="D167"/>
  <c r="F150"/>
  <c r="F146"/>
  <c r="J149"/>
  <c r="K146"/>
  <c r="J144"/>
  <c r="D144"/>
  <c r="F111"/>
  <c r="D67"/>
  <c r="G67"/>
  <c r="K66"/>
  <c r="H66"/>
  <c r="G57"/>
  <c r="H56"/>
  <c r="D57"/>
  <c r="D56"/>
  <c r="H50"/>
  <c r="D50"/>
  <c r="L32"/>
  <c r="K32"/>
  <c r="H32"/>
  <c r="D32"/>
  <c r="L13"/>
  <c r="L2"/>
  <c r="C6"/>
  <c r="C7"/>
  <c r="C8" s="1"/>
  <c r="C9" s="1"/>
  <c r="C10" s="1"/>
  <c r="C15" s="1"/>
  <c r="C16" s="1"/>
  <c r="C20" s="1"/>
  <c r="C23" s="1"/>
  <c r="C27" s="1"/>
  <c r="C33" s="1"/>
  <c r="C38" s="1"/>
  <c r="C44" s="1"/>
  <c r="C49" s="1"/>
  <c r="C52" s="1"/>
  <c r="C55" s="1"/>
  <c r="C61" s="1"/>
  <c r="C62" s="1"/>
  <c r="C68" s="1"/>
  <c r="C71" s="1"/>
  <c r="C73" s="1"/>
  <c r="C74" s="1"/>
  <c r="C76" s="1"/>
  <c r="C82" s="1"/>
  <c r="C87" s="1"/>
  <c r="C89" s="1"/>
  <c r="C95" s="1"/>
  <c r="C102" s="1"/>
  <c r="C105" s="1"/>
  <c r="C112" s="1"/>
  <c r="C114" s="1"/>
  <c r="C119" s="1"/>
  <c r="C123" s="1"/>
  <c r="C127" s="1"/>
  <c r="C128" s="1"/>
  <c r="C131" s="1"/>
  <c r="C132" s="1"/>
  <c r="C133" s="1"/>
  <c r="C137" s="1"/>
  <c r="C140" s="1"/>
  <c r="C142" s="1"/>
  <c r="C143" s="1"/>
  <c r="C147" s="1"/>
  <c r="C149" s="1"/>
  <c r="C151" s="1"/>
  <c r="C154" s="1"/>
  <c r="C157" s="1"/>
  <c r="C160" s="1"/>
  <c r="C166" s="1"/>
  <c r="C172" s="1"/>
  <c r="C174" s="1"/>
  <c r="C176" s="1"/>
  <c r="C182" s="1"/>
  <c r="C187" s="1"/>
  <c r="C193" s="1"/>
  <c r="C195" s="1"/>
  <c r="C198" s="1"/>
  <c r="C204" s="1"/>
  <c r="C207" s="1"/>
  <c r="C211" s="1"/>
  <c r="C216" s="1"/>
  <c r="C219" s="1"/>
  <c r="C226" s="1"/>
  <c r="C229" s="1"/>
  <c r="C232" s="1"/>
  <c r="C236" s="1"/>
  <c r="C239" s="1"/>
  <c r="C241" s="1"/>
  <c r="C243" s="1"/>
  <c r="C245" s="1"/>
  <c r="C247" s="1"/>
  <c r="C250" s="1"/>
  <c r="C251" s="1"/>
  <c r="U130" i="35"/>
  <c r="R119"/>
  <c r="R116"/>
  <c r="R113"/>
  <c r="R108"/>
  <c r="R105"/>
  <c r="R102"/>
  <c r="R99"/>
  <c r="G6" i="38"/>
  <c r="P121" i="35"/>
  <c r="P110"/>
  <c r="G3" i="30"/>
  <c r="K3"/>
  <c r="G3" i="29"/>
  <c r="K3"/>
  <c r="K3" i="8"/>
  <c r="G3"/>
  <c r="G3" i="4"/>
  <c r="K3"/>
  <c r="K3" i="7"/>
  <c r="G3"/>
  <c r="S57" i="35"/>
  <c r="P57"/>
  <c r="S54"/>
  <c r="P54"/>
  <c r="Q62" i="4"/>
  <c r="Q25" i="29"/>
  <c r="AX886" i="1"/>
  <c r="AX885"/>
  <c r="AX875"/>
  <c r="AX874"/>
  <c r="AX873"/>
  <c r="AX872"/>
  <c r="AX871"/>
  <c r="AX870"/>
  <c r="AX869"/>
  <c r="AX868"/>
  <c r="AX848"/>
  <c r="AX845"/>
  <c r="AX844"/>
  <c r="AX843"/>
  <c r="AX842"/>
  <c r="AX836"/>
  <c r="AX835"/>
  <c r="AX580"/>
  <c r="AX578"/>
  <c r="AX577"/>
  <c r="AX576"/>
  <c r="AX572"/>
  <c r="AX571"/>
  <c r="AX569"/>
  <c r="AX568"/>
  <c r="AX567"/>
  <c r="AX566"/>
  <c r="AX416"/>
  <c r="AX382"/>
  <c r="AX381"/>
  <c r="AX380"/>
  <c r="AX363"/>
  <c r="AX367"/>
  <c r="AX366"/>
  <c r="AX365"/>
  <c r="AX364"/>
  <c r="AX337"/>
  <c r="AX284"/>
  <c r="AX266"/>
  <c r="AX265"/>
  <c r="AX264"/>
  <c r="AX263"/>
  <c r="AX262"/>
  <c r="AX261"/>
  <c r="AX260"/>
  <c r="AX259"/>
  <c r="AX258"/>
  <c r="AX257"/>
  <c r="AX252"/>
  <c r="AX251"/>
  <c r="AX244"/>
  <c r="AX243"/>
  <c r="AX242"/>
  <c r="AX241"/>
  <c r="AX238"/>
  <c r="AX237"/>
  <c r="AX235"/>
  <c r="AX234"/>
  <c r="AX233"/>
  <c r="AX232"/>
  <c r="AX228"/>
  <c r="AX227"/>
  <c r="AX226"/>
  <c r="AX225"/>
  <c r="AX224"/>
  <c r="AX222"/>
  <c r="AX219"/>
  <c r="AV219"/>
  <c r="AX220"/>
  <c r="AX198"/>
  <c r="AX197"/>
  <c r="AX195"/>
  <c r="AX190"/>
  <c r="AX187"/>
  <c r="AX186"/>
  <c r="AX184"/>
  <c r="AX175"/>
  <c r="AX174"/>
  <c r="AX173"/>
  <c r="AX151"/>
  <c r="AX150"/>
  <c r="AX146"/>
  <c r="AX143"/>
  <c r="AX142"/>
  <c r="AX140"/>
  <c r="AX139"/>
  <c r="AX135"/>
  <c r="AX133"/>
  <c r="AX132"/>
  <c r="AX130"/>
  <c r="AX128"/>
  <c r="AX127"/>
  <c r="AX125"/>
  <c r="AX122"/>
  <c r="AX118"/>
  <c r="AX116"/>
  <c r="AX114"/>
  <c r="AX99"/>
  <c r="AX100"/>
  <c r="AX93"/>
  <c r="AX92"/>
  <c r="AX91"/>
  <c r="AX90"/>
  <c r="AX887"/>
  <c r="AX884"/>
  <c r="AX867"/>
  <c r="AX866"/>
  <c r="AX865"/>
  <c r="AX864"/>
  <c r="AX863"/>
  <c r="AX862"/>
  <c r="AX861"/>
  <c r="AX860"/>
  <c r="AX859"/>
  <c r="AX858"/>
  <c r="AX846"/>
  <c r="AX841"/>
  <c r="AX840"/>
  <c r="AX839"/>
  <c r="AX838"/>
  <c r="AX837"/>
  <c r="AX834"/>
  <c r="AX833"/>
  <c r="AX832"/>
  <c r="AX608"/>
  <c r="AX604"/>
  <c r="AX579"/>
  <c r="AX575"/>
  <c r="AX574"/>
  <c r="AX573"/>
  <c r="AX570"/>
  <c r="AX415"/>
  <c r="AX379"/>
  <c r="AX378"/>
  <c r="AX377"/>
  <c r="AX376"/>
  <c r="AX375"/>
  <c r="AX374"/>
  <c r="AX373"/>
  <c r="AX372"/>
  <c r="AX371"/>
  <c r="AX370"/>
  <c r="AX369"/>
  <c r="AX368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3"/>
  <c r="AX342"/>
  <c r="AX341"/>
  <c r="AX340"/>
  <c r="AX339"/>
  <c r="AX338"/>
  <c r="AX336"/>
  <c r="AX335"/>
  <c r="AX334"/>
  <c r="AX333"/>
  <c r="AX332"/>
  <c r="AX331"/>
  <c r="AX326"/>
  <c r="AX325"/>
  <c r="AX324"/>
  <c r="AX323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2"/>
  <c r="AX291"/>
  <c r="AX288"/>
  <c r="AX287"/>
  <c r="AX283"/>
  <c r="AX256"/>
  <c r="AX255"/>
  <c r="AX254"/>
  <c r="AX253"/>
  <c r="AX250"/>
  <c r="AX249"/>
  <c r="AX248"/>
  <c r="AX247"/>
  <c r="AX246"/>
  <c r="AX245"/>
  <c r="AX240"/>
  <c r="AX239"/>
  <c r="AX236"/>
  <c r="AX231"/>
  <c r="AX230"/>
  <c r="AX229"/>
  <c r="AX223"/>
  <c r="AX221"/>
  <c r="AX196"/>
  <c r="AX189"/>
  <c r="AX188"/>
  <c r="AX185"/>
  <c r="AX172"/>
  <c r="AX171"/>
  <c r="AX170"/>
  <c r="AX169"/>
  <c r="AX168"/>
  <c r="AX167"/>
  <c r="AX166"/>
  <c r="AX165"/>
  <c r="AX164"/>
  <c r="AX163"/>
  <c r="AX162"/>
  <c r="AX161"/>
  <c r="AX159"/>
  <c r="AX158"/>
  <c r="AX157"/>
  <c r="AX156"/>
  <c r="AX155"/>
  <c r="AX154"/>
  <c r="AX153"/>
  <c r="AX152"/>
  <c r="AX149"/>
  <c r="AX148"/>
  <c r="AX147"/>
  <c r="AX145"/>
  <c r="AX144"/>
  <c r="AX141"/>
  <c r="AX138"/>
  <c r="AX137"/>
  <c r="AX136"/>
  <c r="AX134"/>
  <c r="AX131"/>
  <c r="AX129"/>
  <c r="AX126"/>
  <c r="AX124"/>
  <c r="AX123"/>
  <c r="AX119"/>
  <c r="AX112"/>
  <c r="AX111"/>
  <c r="AX110"/>
  <c r="AX109"/>
  <c r="AX108"/>
  <c r="AX107"/>
  <c r="AX106"/>
  <c r="AX105"/>
  <c r="AX104"/>
  <c r="AX103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G887"/>
  <c r="AG884"/>
  <c r="AG867"/>
  <c r="AG866"/>
  <c r="AG865"/>
  <c r="AG864"/>
  <c r="AG863"/>
  <c r="AG862"/>
  <c r="AG861"/>
  <c r="AG860"/>
  <c r="AG859"/>
  <c r="AG858"/>
  <c r="AG846"/>
  <c r="AG841"/>
  <c r="AG840"/>
  <c r="AG839"/>
  <c r="AG838"/>
  <c r="AG837"/>
  <c r="AG834"/>
  <c r="AG833"/>
  <c r="AG832"/>
  <c r="AG608"/>
  <c r="AG604"/>
  <c r="AG579"/>
  <c r="AG575"/>
  <c r="AG574"/>
  <c r="AG573"/>
  <c r="AG415"/>
  <c r="AG379"/>
  <c r="AG378"/>
  <c r="AG377"/>
  <c r="AG376"/>
  <c r="AG375"/>
  <c r="AG374"/>
  <c r="AG373"/>
  <c r="AG372"/>
  <c r="AG371"/>
  <c r="AG370"/>
  <c r="AG369"/>
  <c r="AG368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3"/>
  <c r="AG342"/>
  <c r="AG341"/>
  <c r="AG340"/>
  <c r="AG339"/>
  <c r="AG338"/>
  <c r="AG336"/>
  <c r="AG335"/>
  <c r="AG334"/>
  <c r="AG333"/>
  <c r="AG332"/>
  <c r="AG331"/>
  <c r="AG326"/>
  <c r="AG325"/>
  <c r="AG324"/>
  <c r="AG323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2"/>
  <c r="AG291"/>
  <c r="AG288"/>
  <c r="AG287"/>
  <c r="AG283"/>
  <c r="AG256"/>
  <c r="AG255"/>
  <c r="AG254"/>
  <c r="AG253"/>
  <c r="AG250"/>
  <c r="AG249"/>
  <c r="AG248"/>
  <c r="AG247"/>
  <c r="AG246"/>
  <c r="AG245"/>
  <c r="AG240"/>
  <c r="AG239"/>
  <c r="AG236"/>
  <c r="AG231"/>
  <c r="AG230"/>
  <c r="AG229"/>
  <c r="AG223"/>
  <c r="AG221"/>
  <c r="AG219"/>
  <c r="AG196"/>
  <c r="AG189"/>
  <c r="AG188"/>
  <c r="AG185"/>
  <c r="AG172"/>
  <c r="AG171"/>
  <c r="AG170"/>
  <c r="AG169"/>
  <c r="AG168"/>
  <c r="AG167"/>
  <c r="AG166"/>
  <c r="AG165"/>
  <c r="AG164"/>
  <c r="AG163"/>
  <c r="AG162"/>
  <c r="AG161"/>
  <c r="AG159"/>
  <c r="AG158"/>
  <c r="AG157"/>
  <c r="AG156"/>
  <c r="AG155"/>
  <c r="AG154"/>
  <c r="AG153"/>
  <c r="AG152"/>
  <c r="AG149"/>
  <c r="AG148"/>
  <c r="AG147"/>
  <c r="AG145"/>
  <c r="AG144"/>
  <c r="AG141"/>
  <c r="AG138"/>
  <c r="AG137"/>
  <c r="AG136"/>
  <c r="AG134"/>
  <c r="AG131"/>
  <c r="AG129"/>
  <c r="AG126"/>
  <c r="AG124"/>
  <c r="AG123"/>
  <c r="AG119"/>
  <c r="AG112"/>
  <c r="AG111"/>
  <c r="AG110"/>
  <c r="AG109"/>
  <c r="AG108"/>
  <c r="AG107"/>
  <c r="AG106"/>
  <c r="AG105"/>
  <c r="AG104"/>
  <c r="AG103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X847"/>
  <c r="AX177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T761" i="20"/>
  <c r="S761"/>
  <c r="V761"/>
  <c r="T761" i="25"/>
  <c r="S761"/>
  <c r="V761" s="1"/>
  <c r="T761" i="26"/>
  <c r="S761"/>
  <c r="V761"/>
  <c r="V886" i="20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5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6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AV570" i="1"/>
  <c r="AV887"/>
  <c r="AV884"/>
  <c r="AV867"/>
  <c r="AV866"/>
  <c r="AV865"/>
  <c r="AV864"/>
  <c r="AV863"/>
  <c r="AV862"/>
  <c r="AV861"/>
  <c r="AV860"/>
  <c r="AV859"/>
  <c r="AV858"/>
  <c r="AV846"/>
  <c r="AV841"/>
  <c r="AV840"/>
  <c r="AV839"/>
  <c r="AV838"/>
  <c r="AV837"/>
  <c r="AV834"/>
  <c r="AV833"/>
  <c r="AV832"/>
  <c r="AV608"/>
  <c r="AV604"/>
  <c r="AV579"/>
  <c r="AV575"/>
  <c r="AV574"/>
  <c r="AV573"/>
  <c r="AV415"/>
  <c r="AV379"/>
  <c r="AV378"/>
  <c r="AV377"/>
  <c r="AV376"/>
  <c r="AV375"/>
  <c r="AV374"/>
  <c r="AV373"/>
  <c r="AV372"/>
  <c r="AV371"/>
  <c r="AV370"/>
  <c r="AV369"/>
  <c r="AV368"/>
  <c r="AV363"/>
  <c r="AV362"/>
  <c r="AV361"/>
  <c r="AV360"/>
  <c r="AV359"/>
  <c r="AV358"/>
  <c r="AV357"/>
  <c r="AV356"/>
  <c r="AV355"/>
  <c r="AV354"/>
  <c r="AV353"/>
  <c r="AV352"/>
  <c r="AV351"/>
  <c r="AV350"/>
  <c r="AV349"/>
  <c r="AV348"/>
  <c r="AV347"/>
  <c r="AV346"/>
  <c r="AV343"/>
  <c r="AV342"/>
  <c r="AV341"/>
  <c r="AV340"/>
  <c r="AV339"/>
  <c r="AV338"/>
  <c r="AV336"/>
  <c r="AV335"/>
  <c r="AV334"/>
  <c r="AV333"/>
  <c r="AV332"/>
  <c r="AV331"/>
  <c r="AV326"/>
  <c r="AV325"/>
  <c r="AV324"/>
  <c r="AV323"/>
  <c r="AV321"/>
  <c r="AV320"/>
  <c r="AV319"/>
  <c r="AV318"/>
  <c r="AV317"/>
  <c r="AV316"/>
  <c r="AV315"/>
  <c r="AV314"/>
  <c r="AV313"/>
  <c r="AV312"/>
  <c r="AV311"/>
  <c r="AV310"/>
  <c r="AV309"/>
  <c r="AV308"/>
  <c r="AV307"/>
  <c r="AV306"/>
  <c r="AV305"/>
  <c r="AV304"/>
  <c r="AV303"/>
  <c r="AV302"/>
  <c r="AV301"/>
  <c r="AV300"/>
  <c r="AV299"/>
  <c r="AV298"/>
  <c r="AV297"/>
  <c r="AV296"/>
  <c r="AV295"/>
  <c r="AV294"/>
  <c r="AV292"/>
  <c r="AV291"/>
  <c r="AV283"/>
  <c r="AV256"/>
  <c r="AV255"/>
  <c r="AV254"/>
  <c r="AV253"/>
  <c r="AV250"/>
  <c r="AV249"/>
  <c r="AV248"/>
  <c r="AV247"/>
  <c r="AV246"/>
  <c r="AV245"/>
  <c r="AV240"/>
  <c r="AV239"/>
  <c r="AV236"/>
  <c r="AV231"/>
  <c r="AV230"/>
  <c r="AV229"/>
  <c r="AV223"/>
  <c r="AV221"/>
  <c r="AV196"/>
  <c r="AV189"/>
  <c r="AV188"/>
  <c r="AV185"/>
  <c r="AV172"/>
  <c r="AV171"/>
  <c r="AV170"/>
  <c r="AV169"/>
  <c r="AV168"/>
  <c r="AV167"/>
  <c r="AV166"/>
  <c r="AV165"/>
  <c r="AV164"/>
  <c r="AV163"/>
  <c r="AV162"/>
  <c r="AV161"/>
  <c r="AV159"/>
  <c r="AV158"/>
  <c r="AV157"/>
  <c r="AV156"/>
  <c r="AV155"/>
  <c r="AV154"/>
  <c r="AV153"/>
  <c r="AV152"/>
  <c r="AV149"/>
  <c r="AV148"/>
  <c r="AV147"/>
  <c r="AV145"/>
  <c r="AV144"/>
  <c r="AV141"/>
  <c r="AV138"/>
  <c r="AV137"/>
  <c r="AV136"/>
  <c r="AV134"/>
  <c r="AV131"/>
  <c r="AV129"/>
  <c r="AV126"/>
  <c r="AV124"/>
  <c r="AV123"/>
  <c r="AV119"/>
  <c r="AV112"/>
  <c r="AV111"/>
  <c r="AV110"/>
  <c r="AV109"/>
  <c r="AV108"/>
  <c r="AV107"/>
  <c r="AV106"/>
  <c r="AV105"/>
  <c r="AV104"/>
  <c r="AV103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23"/>
  <c r="AV21"/>
  <c r="AV18"/>
  <c r="T116" i="27"/>
  <c r="T116" i="26"/>
  <c r="T116" i="25"/>
  <c r="AV886" i="1"/>
  <c r="AV885"/>
  <c r="AV875"/>
  <c r="AV874"/>
  <c r="AV873"/>
  <c r="AV872"/>
  <c r="AV871"/>
  <c r="AV870"/>
  <c r="AV869"/>
  <c r="AV868"/>
  <c r="AV848"/>
  <c r="AV847"/>
  <c r="AV845"/>
  <c r="AV844"/>
  <c r="AV843"/>
  <c r="AV842"/>
  <c r="AV836"/>
  <c r="AV835"/>
  <c r="AV580"/>
  <c r="AV578"/>
  <c r="AV577"/>
  <c r="AV576"/>
  <c r="AV572"/>
  <c r="AV571"/>
  <c r="AV569"/>
  <c r="AV568"/>
  <c r="AV567"/>
  <c r="AV566"/>
  <c r="AV416"/>
  <c r="AV382"/>
  <c r="AV381"/>
  <c r="AV380"/>
  <c r="AV367"/>
  <c r="AV366"/>
  <c r="AV365"/>
  <c r="AV364"/>
  <c r="AV337"/>
  <c r="AV284"/>
  <c r="AV270"/>
  <c r="AV269"/>
  <c r="AV268"/>
  <c r="AV267"/>
  <c r="AV266"/>
  <c r="AV265"/>
  <c r="AV264"/>
  <c r="AV263"/>
  <c r="AV262"/>
  <c r="AV261"/>
  <c r="AV260"/>
  <c r="AV259"/>
  <c r="AV258"/>
  <c r="AV257"/>
  <c r="AV252"/>
  <c r="AV251"/>
  <c r="AV244"/>
  <c r="AV243"/>
  <c r="AV242"/>
  <c r="AV241"/>
  <c r="AV238"/>
  <c r="AV237"/>
  <c r="AV235"/>
  <c r="AV234"/>
  <c r="AV233"/>
  <c r="AV232"/>
  <c r="AV228"/>
  <c r="AV227"/>
  <c r="AV226"/>
  <c r="AV225"/>
  <c r="AV224"/>
  <c r="AV222"/>
  <c r="AV220"/>
  <c r="AV197"/>
  <c r="AV195"/>
  <c r="AV190"/>
  <c r="AV187"/>
  <c r="AV186"/>
  <c r="AV184"/>
  <c r="AV175"/>
  <c r="AV174"/>
  <c r="AV173"/>
  <c r="AV151"/>
  <c r="AV150"/>
  <c r="AV146"/>
  <c r="AV143"/>
  <c r="AV142"/>
  <c r="AV140"/>
  <c r="AV139"/>
  <c r="AV135"/>
  <c r="AV133"/>
  <c r="AV132"/>
  <c r="AV130"/>
  <c r="AV128"/>
  <c r="AV127"/>
  <c r="AV125"/>
  <c r="AV122"/>
  <c r="AV118"/>
  <c r="AV116"/>
  <c r="AV114"/>
  <c r="AV101"/>
  <c r="AV100"/>
  <c r="AV98"/>
  <c r="AV97"/>
  <c r="AV96"/>
  <c r="AV95"/>
  <c r="AV94"/>
  <c r="AV69"/>
  <c r="AV68"/>
  <c r="AV67"/>
  <c r="AV66"/>
  <c r="AV65"/>
  <c r="AV64"/>
  <c r="AV63"/>
  <c r="AV62"/>
  <c r="AV59"/>
  <c r="AV58"/>
  <c r="AV57"/>
  <c r="AV56"/>
  <c r="AV55"/>
  <c r="AV54"/>
  <c r="AH409"/>
  <c r="AG409"/>
  <c r="AH408"/>
  <c r="AG408"/>
  <c r="Y409"/>
  <c r="X409"/>
  <c r="W409"/>
  <c r="V409"/>
  <c r="T409"/>
  <c r="S409"/>
  <c r="N409"/>
  <c r="Y407"/>
  <c r="X407"/>
  <c r="W407"/>
  <c r="V407"/>
  <c r="T407"/>
  <c r="S407"/>
  <c r="N407"/>
  <c r="Y406"/>
  <c r="X406"/>
  <c r="W406"/>
  <c r="V406"/>
  <c r="T406"/>
  <c r="S406"/>
  <c r="N406"/>
  <c r="Y405"/>
  <c r="X405"/>
  <c r="W405"/>
  <c r="V405"/>
  <c r="T405"/>
  <c r="S405"/>
  <c r="N405"/>
  <c r="Y404"/>
  <c r="X404"/>
  <c r="W404"/>
  <c r="V404"/>
  <c r="T404"/>
  <c r="S404"/>
  <c r="N404"/>
  <c r="Y403"/>
  <c r="X403"/>
  <c r="W403"/>
  <c r="V403"/>
  <c r="T403"/>
  <c r="S403"/>
  <c r="N403"/>
  <c r="Y402"/>
  <c r="X402"/>
  <c r="W402"/>
  <c r="V402"/>
  <c r="T402"/>
  <c r="S402"/>
  <c r="N402"/>
  <c r="AH100"/>
  <c r="AH99"/>
  <c r="Z101"/>
  <c r="Y101"/>
  <c r="X101"/>
  <c r="W101"/>
  <c r="V101"/>
  <c r="T101"/>
  <c r="Z100"/>
  <c r="Y100"/>
  <c r="X100"/>
  <c r="W100"/>
  <c r="V100"/>
  <c r="T100"/>
  <c r="Z98"/>
  <c r="Y98"/>
  <c r="X98"/>
  <c r="W98"/>
  <c r="V98"/>
  <c r="T98"/>
  <c r="Z97"/>
  <c r="Y97"/>
  <c r="X97"/>
  <c r="W97"/>
  <c r="V97"/>
  <c r="T97"/>
  <c r="Z96"/>
  <c r="Y96"/>
  <c r="X96"/>
  <c r="W96"/>
  <c r="V96"/>
  <c r="T96"/>
  <c r="Z95"/>
  <c r="Y95"/>
  <c r="X95"/>
  <c r="W95"/>
  <c r="V95"/>
  <c r="T95"/>
  <c r="Z94"/>
  <c r="Y94"/>
  <c r="X94"/>
  <c r="W94"/>
  <c r="V94"/>
  <c r="T94"/>
  <c r="W887"/>
  <c r="V887"/>
  <c r="W886"/>
  <c r="V886"/>
  <c r="W885"/>
  <c r="V885"/>
  <c r="W884"/>
  <c r="V884"/>
  <c r="W883"/>
  <c r="V883"/>
  <c r="W882"/>
  <c r="V882"/>
  <c r="W881"/>
  <c r="V881"/>
  <c r="W880"/>
  <c r="V880"/>
  <c r="W879"/>
  <c r="V879"/>
  <c r="W878"/>
  <c r="V878"/>
  <c r="W877"/>
  <c r="V877"/>
  <c r="W876"/>
  <c r="V876"/>
  <c r="W875"/>
  <c r="V875"/>
  <c r="W874"/>
  <c r="V874"/>
  <c r="W873"/>
  <c r="V873"/>
  <c r="W872"/>
  <c r="V872"/>
  <c r="W871"/>
  <c r="V871"/>
  <c r="W870"/>
  <c r="V870"/>
  <c r="W869"/>
  <c r="V869"/>
  <c r="W868"/>
  <c r="V868"/>
  <c r="W867"/>
  <c r="V867"/>
  <c r="W866"/>
  <c r="V866"/>
  <c r="W865"/>
  <c r="V865"/>
  <c r="W864"/>
  <c r="V864"/>
  <c r="W863"/>
  <c r="V863"/>
  <c r="W862"/>
  <c r="V862"/>
  <c r="W861"/>
  <c r="V861"/>
  <c r="W860"/>
  <c r="V860"/>
  <c r="W859"/>
  <c r="V859"/>
  <c r="W858"/>
  <c r="V858"/>
  <c r="W857"/>
  <c r="V857"/>
  <c r="W856"/>
  <c r="V856"/>
  <c r="W855"/>
  <c r="V855"/>
  <c r="W854"/>
  <c r="V854"/>
  <c r="W853"/>
  <c r="V853"/>
  <c r="W852"/>
  <c r="V852"/>
  <c r="W851"/>
  <c r="V851"/>
  <c r="W850"/>
  <c r="V850"/>
  <c r="W849"/>
  <c r="V849"/>
  <c r="W848"/>
  <c r="V848"/>
  <c r="W847"/>
  <c r="V847"/>
  <c r="W846"/>
  <c r="V846"/>
  <c r="W845"/>
  <c r="V845"/>
  <c r="W844"/>
  <c r="V844"/>
  <c r="W843"/>
  <c r="V843"/>
  <c r="W842"/>
  <c r="V842"/>
  <c r="W841"/>
  <c r="V841"/>
  <c r="W840"/>
  <c r="V840"/>
  <c r="W839"/>
  <c r="V839"/>
  <c r="W838"/>
  <c r="V838"/>
  <c r="W837"/>
  <c r="V837"/>
  <c r="W836"/>
  <c r="V836"/>
  <c r="W835"/>
  <c r="V835"/>
  <c r="W834"/>
  <c r="V834"/>
  <c r="W833"/>
  <c r="V833"/>
  <c r="W832"/>
  <c r="V832"/>
  <c r="W828"/>
  <c r="V828"/>
  <c r="W827"/>
  <c r="V827"/>
  <c r="W826"/>
  <c r="V826"/>
  <c r="W825"/>
  <c r="V825"/>
  <c r="W824"/>
  <c r="V824"/>
  <c r="W823"/>
  <c r="V823"/>
  <c r="W822"/>
  <c r="V822"/>
  <c r="W821"/>
  <c r="V821"/>
  <c r="W820"/>
  <c r="V820"/>
  <c r="W819"/>
  <c r="V819"/>
  <c r="W818"/>
  <c r="V818"/>
  <c r="W817"/>
  <c r="V817"/>
  <c r="W816"/>
  <c r="V816"/>
  <c r="W815"/>
  <c r="V815"/>
  <c r="W814"/>
  <c r="V814"/>
  <c r="W813"/>
  <c r="V813"/>
  <c r="W812"/>
  <c r="V812"/>
  <c r="W811"/>
  <c r="V811"/>
  <c r="W810"/>
  <c r="V810"/>
  <c r="W809"/>
  <c r="V809"/>
  <c r="W808"/>
  <c r="V808"/>
  <c r="W807"/>
  <c r="V807"/>
  <c r="W806"/>
  <c r="V806"/>
  <c r="W805"/>
  <c r="V805"/>
  <c r="W804"/>
  <c r="V804"/>
  <c r="W803"/>
  <c r="V803"/>
  <c r="W802"/>
  <c r="V802"/>
  <c r="W801"/>
  <c r="V801"/>
  <c r="W800"/>
  <c r="V800"/>
  <c r="W799"/>
  <c r="V799"/>
  <c r="W798"/>
  <c r="V798"/>
  <c r="W797"/>
  <c r="V797"/>
  <c r="W796"/>
  <c r="V796"/>
  <c r="W795"/>
  <c r="V795"/>
  <c r="W794"/>
  <c r="V794"/>
  <c r="W793"/>
  <c r="V793"/>
  <c r="W792"/>
  <c r="V792"/>
  <c r="W791"/>
  <c r="V791"/>
  <c r="W790"/>
  <c r="V790"/>
  <c r="W789"/>
  <c r="V789"/>
  <c r="W788"/>
  <c r="V788"/>
  <c r="W787"/>
  <c r="V787"/>
  <c r="W786"/>
  <c r="V786"/>
  <c r="W785"/>
  <c r="V785"/>
  <c r="W784"/>
  <c r="V784"/>
  <c r="W783"/>
  <c r="V783"/>
  <c r="W782"/>
  <c r="V782"/>
  <c r="W781"/>
  <c r="V781"/>
  <c r="W780"/>
  <c r="V780"/>
  <c r="W779"/>
  <c r="V779"/>
  <c r="W778"/>
  <c r="V778"/>
  <c r="W777"/>
  <c r="V777"/>
  <c r="W776"/>
  <c r="V776"/>
  <c r="W775"/>
  <c r="V775"/>
  <c r="W774"/>
  <c r="V774"/>
  <c r="W773"/>
  <c r="V773"/>
  <c r="W772"/>
  <c r="V772"/>
  <c r="W771"/>
  <c r="V771"/>
  <c r="W770"/>
  <c r="V770"/>
  <c r="W769"/>
  <c r="V769"/>
  <c r="W768"/>
  <c r="V768"/>
  <c r="W767"/>
  <c r="V767"/>
  <c r="W766"/>
  <c r="V766"/>
  <c r="W765"/>
  <c r="V765"/>
  <c r="W764"/>
  <c r="V764"/>
  <c r="W763"/>
  <c r="V763"/>
  <c r="W762"/>
  <c r="V762"/>
  <c r="W761"/>
  <c r="V761"/>
  <c r="W760"/>
  <c r="V760"/>
  <c r="W759"/>
  <c r="V759"/>
  <c r="W758"/>
  <c r="V758"/>
  <c r="W757"/>
  <c r="V757"/>
  <c r="W756"/>
  <c r="V756"/>
  <c r="W755"/>
  <c r="V755"/>
  <c r="W754"/>
  <c r="V754"/>
  <c r="W753"/>
  <c r="V753"/>
  <c r="W752"/>
  <c r="V752"/>
  <c r="W751"/>
  <c r="V751"/>
  <c r="W750"/>
  <c r="V750"/>
  <c r="W749"/>
  <c r="V749"/>
  <c r="W748"/>
  <c r="V748"/>
  <c r="W747"/>
  <c r="V747"/>
  <c r="W746"/>
  <c r="V746"/>
  <c r="W745"/>
  <c r="V745"/>
  <c r="W744"/>
  <c r="V744"/>
  <c r="W743"/>
  <c r="V743"/>
  <c r="W742"/>
  <c r="V742"/>
  <c r="W741"/>
  <c r="V741"/>
  <c r="W740"/>
  <c r="V740"/>
  <c r="W739"/>
  <c r="V739"/>
  <c r="W738"/>
  <c r="V738"/>
  <c r="W737"/>
  <c r="V737"/>
  <c r="W736"/>
  <c r="V736"/>
  <c r="W735"/>
  <c r="V735"/>
  <c r="W734"/>
  <c r="V734"/>
  <c r="W733"/>
  <c r="V733"/>
  <c r="W732"/>
  <c r="V732"/>
  <c r="W731"/>
  <c r="V731"/>
  <c r="W730"/>
  <c r="V730"/>
  <c r="W729"/>
  <c r="V729"/>
  <c r="W728"/>
  <c r="V728"/>
  <c r="W727"/>
  <c r="V727"/>
  <c r="W726"/>
  <c r="V726"/>
  <c r="W725"/>
  <c r="V725"/>
  <c r="W724"/>
  <c r="V724"/>
  <c r="W723"/>
  <c r="V723"/>
  <c r="W722"/>
  <c r="V722"/>
  <c r="W721"/>
  <c r="V721"/>
  <c r="W720"/>
  <c r="V720"/>
  <c r="W719"/>
  <c r="V719"/>
  <c r="W718"/>
  <c r="V718"/>
  <c r="W717"/>
  <c r="V717"/>
  <c r="W716"/>
  <c r="V716"/>
  <c r="W715"/>
  <c r="V715"/>
  <c r="W714"/>
  <c r="V714"/>
  <c r="W713"/>
  <c r="V713"/>
  <c r="W712"/>
  <c r="V712"/>
  <c r="W711"/>
  <c r="V711"/>
  <c r="W710"/>
  <c r="V710"/>
  <c r="W709"/>
  <c r="V709"/>
  <c r="W708"/>
  <c r="V708"/>
  <c r="W707"/>
  <c r="V707"/>
  <c r="W706"/>
  <c r="V706"/>
  <c r="W705"/>
  <c r="V705"/>
  <c r="W704"/>
  <c r="V704"/>
  <c r="W703"/>
  <c r="V703"/>
  <c r="W702"/>
  <c r="V702"/>
  <c r="W701"/>
  <c r="V701"/>
  <c r="W700"/>
  <c r="V700"/>
  <c r="W699"/>
  <c r="V699"/>
  <c r="W698"/>
  <c r="V698"/>
  <c r="W697"/>
  <c r="V697"/>
  <c r="W696"/>
  <c r="V696"/>
  <c r="W695"/>
  <c r="V695"/>
  <c r="W694"/>
  <c r="V694"/>
  <c r="W693"/>
  <c r="V693"/>
  <c r="W692"/>
  <c r="V692"/>
  <c r="W691"/>
  <c r="V691"/>
  <c r="W690"/>
  <c r="V690"/>
  <c r="W689"/>
  <c r="V689"/>
  <c r="W688"/>
  <c r="V688"/>
  <c r="W687"/>
  <c r="V687"/>
  <c r="W686"/>
  <c r="V686"/>
  <c r="W685"/>
  <c r="V685"/>
  <c r="W684"/>
  <c r="V684"/>
  <c r="W683"/>
  <c r="V683"/>
  <c r="W682"/>
  <c r="V682"/>
  <c r="W681"/>
  <c r="V681"/>
  <c r="W680"/>
  <c r="V680"/>
  <c r="W679"/>
  <c r="V679"/>
  <c r="W678"/>
  <c r="V678"/>
  <c r="W677"/>
  <c r="V677"/>
  <c r="W676"/>
  <c r="V676"/>
  <c r="W675"/>
  <c r="V675"/>
  <c r="W674"/>
  <c r="V674"/>
  <c r="W673"/>
  <c r="V673"/>
  <c r="W672"/>
  <c r="V672"/>
  <c r="W671"/>
  <c r="V671"/>
  <c r="W670"/>
  <c r="V670"/>
  <c r="W669"/>
  <c r="V669"/>
  <c r="W668"/>
  <c r="V668"/>
  <c r="W666"/>
  <c r="V666"/>
  <c r="W665"/>
  <c r="V665"/>
  <c r="W664"/>
  <c r="V664"/>
  <c r="W663"/>
  <c r="V663"/>
  <c r="W662"/>
  <c r="V662"/>
  <c r="W661"/>
  <c r="V661"/>
  <c r="W660"/>
  <c r="V660"/>
  <c r="W659"/>
  <c r="V659"/>
  <c r="W658"/>
  <c r="V658"/>
  <c r="W657"/>
  <c r="V657"/>
  <c r="W656"/>
  <c r="V656"/>
  <c r="W655"/>
  <c r="V655"/>
  <c r="W654"/>
  <c r="V654"/>
  <c r="W653"/>
  <c r="V653"/>
  <c r="W652"/>
  <c r="V652"/>
  <c r="W651"/>
  <c r="V651"/>
  <c r="W650"/>
  <c r="V650"/>
  <c r="W649"/>
  <c r="V649"/>
  <c r="W648"/>
  <c r="V648"/>
  <c r="W647"/>
  <c r="V647"/>
  <c r="W646"/>
  <c r="V646"/>
  <c r="W645"/>
  <c r="V645"/>
  <c r="W644"/>
  <c r="V644"/>
  <c r="W643"/>
  <c r="V643"/>
  <c r="W642"/>
  <c r="V642"/>
  <c r="W641"/>
  <c r="V641"/>
  <c r="W639"/>
  <c r="V639"/>
  <c r="W638"/>
  <c r="V638"/>
  <c r="W637"/>
  <c r="V637"/>
  <c r="W636"/>
  <c r="V636"/>
  <c r="W635"/>
  <c r="V635"/>
  <c r="W634"/>
  <c r="V634"/>
  <c r="W633"/>
  <c r="V633"/>
  <c r="W632"/>
  <c r="V632"/>
  <c r="W631"/>
  <c r="V631"/>
  <c r="W630"/>
  <c r="V630"/>
  <c r="W629"/>
  <c r="V629"/>
  <c r="W628"/>
  <c r="V628"/>
  <c r="W627"/>
  <c r="V627"/>
  <c r="W626"/>
  <c r="V626"/>
  <c r="W625"/>
  <c r="V625"/>
  <c r="W624"/>
  <c r="V624"/>
  <c r="W623"/>
  <c r="V623"/>
  <c r="W622"/>
  <c r="V622"/>
  <c r="W621"/>
  <c r="V621"/>
  <c r="W620"/>
  <c r="V620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0"/>
  <c r="V600"/>
  <c r="W599"/>
  <c r="V599"/>
  <c r="W598"/>
  <c r="V598"/>
  <c r="W597"/>
  <c r="V597"/>
  <c r="W596"/>
  <c r="V596"/>
  <c r="W595"/>
  <c r="V595"/>
  <c r="W594"/>
  <c r="V594"/>
  <c r="W593"/>
  <c r="V593"/>
  <c r="W592"/>
  <c r="V592"/>
  <c r="W591"/>
  <c r="V591"/>
  <c r="W590"/>
  <c r="V590"/>
  <c r="W589"/>
  <c r="V589"/>
  <c r="W588"/>
  <c r="V588"/>
  <c r="W587"/>
  <c r="V587"/>
  <c r="W586"/>
  <c r="V586"/>
  <c r="W585"/>
  <c r="V585"/>
  <c r="W584"/>
  <c r="V584"/>
  <c r="W583"/>
  <c r="V583"/>
  <c r="W582"/>
  <c r="V582"/>
  <c r="W581"/>
  <c r="V581"/>
  <c r="W580"/>
  <c r="V580"/>
  <c r="W579"/>
  <c r="V579"/>
  <c r="W578"/>
  <c r="V578"/>
  <c r="W577"/>
  <c r="V577"/>
  <c r="W576"/>
  <c r="V576"/>
  <c r="W575"/>
  <c r="V575"/>
  <c r="W574"/>
  <c r="V574"/>
  <c r="W573"/>
  <c r="V573"/>
  <c r="W572"/>
  <c r="V572"/>
  <c r="W571"/>
  <c r="V571"/>
  <c r="W570"/>
  <c r="V570"/>
  <c r="W569"/>
  <c r="V569"/>
  <c r="W568"/>
  <c r="V568"/>
  <c r="W567"/>
  <c r="V567"/>
  <c r="W566"/>
  <c r="V566"/>
  <c r="W565"/>
  <c r="V565"/>
  <c r="W564"/>
  <c r="V564"/>
  <c r="W563"/>
  <c r="V563"/>
  <c r="W562"/>
  <c r="V562"/>
  <c r="W561"/>
  <c r="V561"/>
  <c r="W560"/>
  <c r="V560"/>
  <c r="W559"/>
  <c r="V559"/>
  <c r="W558"/>
  <c r="V558"/>
  <c r="W557"/>
  <c r="V557"/>
  <c r="W556"/>
  <c r="V556"/>
  <c r="W555"/>
  <c r="V555"/>
  <c r="W554"/>
  <c r="V554"/>
  <c r="W553"/>
  <c r="V553"/>
  <c r="W552"/>
  <c r="V552"/>
  <c r="W551"/>
  <c r="V551"/>
  <c r="W550"/>
  <c r="V550"/>
  <c r="W549"/>
  <c r="V549"/>
  <c r="W548"/>
  <c r="V548"/>
  <c r="W547"/>
  <c r="V547"/>
  <c r="W546"/>
  <c r="V546"/>
  <c r="W545"/>
  <c r="V545"/>
  <c r="W544"/>
  <c r="V544"/>
  <c r="W543"/>
  <c r="V543"/>
  <c r="W542"/>
  <c r="V542"/>
  <c r="W541"/>
  <c r="V541"/>
  <c r="W540"/>
  <c r="V540"/>
  <c r="W539"/>
  <c r="V539"/>
  <c r="W538"/>
  <c r="V538"/>
  <c r="W537"/>
  <c r="V537"/>
  <c r="W536"/>
  <c r="V536"/>
  <c r="W535"/>
  <c r="V535"/>
  <c r="W534"/>
  <c r="V534"/>
  <c r="W533"/>
  <c r="V533"/>
  <c r="W532"/>
  <c r="V532"/>
  <c r="W531"/>
  <c r="V531"/>
  <c r="W530"/>
  <c r="V530"/>
  <c r="W529"/>
  <c r="V529"/>
  <c r="W528"/>
  <c r="V528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7"/>
  <c r="V517"/>
  <c r="W516"/>
  <c r="V516"/>
  <c r="W515"/>
  <c r="V515"/>
  <c r="W514"/>
  <c r="V514"/>
  <c r="W513"/>
  <c r="V513"/>
  <c r="W512"/>
  <c r="V512"/>
  <c r="W511"/>
  <c r="V511"/>
  <c r="W510"/>
  <c r="V510"/>
  <c r="W509"/>
  <c r="V509"/>
  <c r="W508"/>
  <c r="V508"/>
  <c r="W507"/>
  <c r="V507"/>
  <c r="W506"/>
  <c r="V506"/>
  <c r="W505"/>
  <c r="V505"/>
  <c r="W504"/>
  <c r="V504"/>
  <c r="W503"/>
  <c r="V503"/>
  <c r="W502"/>
  <c r="V502"/>
  <c r="W501"/>
  <c r="V501"/>
  <c r="W500"/>
  <c r="V500"/>
  <c r="W499"/>
  <c r="V499"/>
  <c r="W498"/>
  <c r="V498"/>
  <c r="W497"/>
  <c r="V497"/>
  <c r="W496"/>
  <c r="V496"/>
  <c r="W495"/>
  <c r="V495"/>
  <c r="W494"/>
  <c r="V494"/>
  <c r="W493"/>
  <c r="V493"/>
  <c r="W492"/>
  <c r="V492"/>
  <c r="W491"/>
  <c r="V491"/>
  <c r="W490"/>
  <c r="V490"/>
  <c r="W489"/>
  <c r="V489"/>
  <c r="W488"/>
  <c r="V488"/>
  <c r="W487"/>
  <c r="V487"/>
  <c r="W486"/>
  <c r="V486"/>
  <c r="W485"/>
  <c r="V485"/>
  <c r="W484"/>
  <c r="V484"/>
  <c r="W483"/>
  <c r="V483"/>
  <c r="W482"/>
  <c r="V482"/>
  <c r="W481"/>
  <c r="V481"/>
  <c r="W480"/>
  <c r="V480"/>
  <c r="W479"/>
  <c r="V479"/>
  <c r="W478"/>
  <c r="V478"/>
  <c r="W477"/>
  <c r="V477"/>
  <c r="W476"/>
  <c r="V476"/>
  <c r="W475"/>
  <c r="V475"/>
  <c r="W474"/>
  <c r="V474"/>
  <c r="W473"/>
  <c r="V473"/>
  <c r="W472"/>
  <c r="V472"/>
  <c r="W471"/>
  <c r="V471"/>
  <c r="W470"/>
  <c r="V470"/>
  <c r="W469"/>
  <c r="V469"/>
  <c r="W468"/>
  <c r="V468"/>
  <c r="W467"/>
  <c r="V467"/>
  <c r="W466"/>
  <c r="V466"/>
  <c r="W465"/>
  <c r="V465"/>
  <c r="W464"/>
  <c r="V464"/>
  <c r="W463"/>
  <c r="V463"/>
  <c r="W462"/>
  <c r="V462"/>
  <c r="W461"/>
  <c r="V461"/>
  <c r="W460"/>
  <c r="V460"/>
  <c r="W459"/>
  <c r="V459"/>
  <c r="W458"/>
  <c r="V458"/>
  <c r="W457"/>
  <c r="V457"/>
  <c r="W456"/>
  <c r="V456"/>
  <c r="W455"/>
  <c r="V455"/>
  <c r="W454"/>
  <c r="V454"/>
  <c r="W453"/>
  <c r="V453"/>
  <c r="W452"/>
  <c r="V452"/>
  <c r="W451"/>
  <c r="V451"/>
  <c r="W450"/>
  <c r="V450"/>
  <c r="W449"/>
  <c r="V449"/>
  <c r="W448"/>
  <c r="V448"/>
  <c r="W447"/>
  <c r="V447"/>
  <c r="W446"/>
  <c r="V446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5"/>
  <c r="V435"/>
  <c r="W434"/>
  <c r="V434"/>
  <c r="W433"/>
  <c r="V433"/>
  <c r="W432"/>
  <c r="V432"/>
  <c r="W431"/>
  <c r="V431"/>
  <c r="W430"/>
  <c r="V430"/>
  <c r="W429"/>
  <c r="V429"/>
  <c r="W428"/>
  <c r="V428"/>
  <c r="W427"/>
  <c r="V427"/>
  <c r="W426"/>
  <c r="V426"/>
  <c r="W425"/>
  <c r="V425"/>
  <c r="W424"/>
  <c r="V424"/>
  <c r="W423"/>
  <c r="V423"/>
  <c r="W422"/>
  <c r="V422"/>
  <c r="W421"/>
  <c r="V421"/>
  <c r="W420"/>
  <c r="V420"/>
  <c r="W419"/>
  <c r="V419"/>
  <c r="W418"/>
  <c r="V418"/>
  <c r="W417"/>
  <c r="V417"/>
  <c r="W416"/>
  <c r="V416"/>
  <c r="W415"/>
  <c r="V415"/>
  <c r="W414"/>
  <c r="V414"/>
  <c r="W413"/>
  <c r="V413"/>
  <c r="W412"/>
  <c r="V412"/>
  <c r="W411"/>
  <c r="V411"/>
  <c r="W410"/>
  <c r="V410"/>
  <c r="W401"/>
  <c r="V401"/>
  <c r="W400"/>
  <c r="V400"/>
  <c r="W399"/>
  <c r="V399"/>
  <c r="W398"/>
  <c r="V398"/>
  <c r="W397"/>
  <c r="V397"/>
  <c r="W396"/>
  <c r="V396"/>
  <c r="W395"/>
  <c r="V395"/>
  <c r="W394"/>
  <c r="V394"/>
  <c r="W393"/>
  <c r="V393"/>
  <c r="W392"/>
  <c r="V392"/>
  <c r="W391"/>
  <c r="V391"/>
  <c r="W390"/>
  <c r="V390"/>
  <c r="W389"/>
  <c r="V389"/>
  <c r="W388"/>
  <c r="V388"/>
  <c r="W387"/>
  <c r="V387"/>
  <c r="W386"/>
  <c r="V386"/>
  <c r="W385"/>
  <c r="V385"/>
  <c r="W384"/>
  <c r="V384"/>
  <c r="X397"/>
  <c r="W382"/>
  <c r="V382"/>
  <c r="W381"/>
  <c r="V381"/>
  <c r="W380"/>
  <c r="V380"/>
  <c r="W379"/>
  <c r="V379"/>
  <c r="W378"/>
  <c r="V378"/>
  <c r="W377"/>
  <c r="V377"/>
  <c r="W376"/>
  <c r="V376"/>
  <c r="W375"/>
  <c r="V375"/>
  <c r="W374"/>
  <c r="V374"/>
  <c r="W373"/>
  <c r="V373"/>
  <c r="W372"/>
  <c r="V372"/>
  <c r="W371"/>
  <c r="V371"/>
  <c r="W370"/>
  <c r="V370"/>
  <c r="W369"/>
  <c r="V369"/>
  <c r="W368"/>
  <c r="V368"/>
  <c r="W367"/>
  <c r="V367"/>
  <c r="W366"/>
  <c r="V366"/>
  <c r="W365"/>
  <c r="V365"/>
  <c r="W364"/>
  <c r="V364"/>
  <c r="W363"/>
  <c r="V363"/>
  <c r="W362"/>
  <c r="V362"/>
  <c r="W361"/>
  <c r="V361"/>
  <c r="W360"/>
  <c r="V360"/>
  <c r="W359"/>
  <c r="V359"/>
  <c r="W358"/>
  <c r="V358"/>
  <c r="W357"/>
  <c r="V357"/>
  <c r="W356"/>
  <c r="V356"/>
  <c r="W355"/>
  <c r="V355"/>
  <c r="W354"/>
  <c r="V354"/>
  <c r="W353"/>
  <c r="V353"/>
  <c r="W352"/>
  <c r="V352"/>
  <c r="W351"/>
  <c r="V351"/>
  <c r="W350"/>
  <c r="V350"/>
  <c r="W349"/>
  <c r="V349"/>
  <c r="W348"/>
  <c r="V348"/>
  <c r="W347"/>
  <c r="V347"/>
  <c r="W346"/>
  <c r="V346"/>
  <c r="W345"/>
  <c r="V345"/>
  <c r="W344"/>
  <c r="V344"/>
  <c r="W343"/>
  <c r="V343"/>
  <c r="W342"/>
  <c r="V342"/>
  <c r="W341"/>
  <c r="V341"/>
  <c r="W340"/>
  <c r="V340"/>
  <c r="W339"/>
  <c r="V339"/>
  <c r="W338"/>
  <c r="V338"/>
  <c r="W337"/>
  <c r="V337"/>
  <c r="W336"/>
  <c r="V336"/>
  <c r="W335"/>
  <c r="V335"/>
  <c r="W334"/>
  <c r="V334"/>
  <c r="W333"/>
  <c r="V333"/>
  <c r="W332"/>
  <c r="V332"/>
  <c r="W331"/>
  <c r="V331"/>
  <c r="W330"/>
  <c r="V330"/>
  <c r="W329"/>
  <c r="V329"/>
  <c r="W328"/>
  <c r="V328"/>
  <c r="W327"/>
  <c r="V327"/>
  <c r="W326"/>
  <c r="V326"/>
  <c r="W325"/>
  <c r="V325"/>
  <c r="W324"/>
  <c r="V324"/>
  <c r="W323"/>
  <c r="V323"/>
  <c r="W322"/>
  <c r="V322"/>
  <c r="W321"/>
  <c r="V321"/>
  <c r="W320"/>
  <c r="V320"/>
  <c r="W319"/>
  <c r="V319"/>
  <c r="W318"/>
  <c r="V318"/>
  <c r="W317"/>
  <c r="V317"/>
  <c r="W316"/>
  <c r="V316"/>
  <c r="W315"/>
  <c r="V315"/>
  <c r="W314"/>
  <c r="V314"/>
  <c r="W313"/>
  <c r="V313"/>
  <c r="W312"/>
  <c r="V312"/>
  <c r="W311"/>
  <c r="V311"/>
  <c r="W310"/>
  <c r="V310"/>
  <c r="W309"/>
  <c r="V309"/>
  <c r="W308"/>
  <c r="V308"/>
  <c r="W307"/>
  <c r="V307"/>
  <c r="W306"/>
  <c r="V306"/>
  <c r="W305"/>
  <c r="V305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5"/>
  <c r="V265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51"/>
  <c r="V251"/>
  <c r="W250"/>
  <c r="V250"/>
  <c r="W249"/>
  <c r="V249"/>
  <c r="W248"/>
  <c r="V248"/>
  <c r="W247"/>
  <c r="V247"/>
  <c r="W246"/>
  <c r="V246"/>
  <c r="W245"/>
  <c r="V245"/>
  <c r="W244"/>
  <c r="V244"/>
  <c r="W243"/>
  <c r="V243"/>
  <c r="W242"/>
  <c r="V242"/>
  <c r="W241"/>
  <c r="V241"/>
  <c r="W240"/>
  <c r="V240"/>
  <c r="W239"/>
  <c r="V239"/>
  <c r="W238"/>
  <c r="V238"/>
  <c r="W237"/>
  <c r="V237"/>
  <c r="W236"/>
  <c r="V236"/>
  <c r="W235"/>
  <c r="V235"/>
  <c r="W234"/>
  <c r="V234"/>
  <c r="W233"/>
  <c r="V233"/>
  <c r="W232"/>
  <c r="V232"/>
  <c r="W231"/>
  <c r="V231"/>
  <c r="W230"/>
  <c r="V230"/>
  <c r="W229"/>
  <c r="V229"/>
  <c r="W228"/>
  <c r="V228"/>
  <c r="W227"/>
  <c r="V227"/>
  <c r="W226"/>
  <c r="V226"/>
  <c r="W225"/>
  <c r="V225"/>
  <c r="W224"/>
  <c r="V224"/>
  <c r="W223"/>
  <c r="V223"/>
  <c r="W222"/>
  <c r="V222"/>
  <c r="W221"/>
  <c r="V221"/>
  <c r="W220"/>
  <c r="V220"/>
  <c r="W219"/>
  <c r="V219"/>
  <c r="W218"/>
  <c r="V218"/>
  <c r="W217"/>
  <c r="V217"/>
  <c r="W216"/>
  <c r="V216"/>
  <c r="W215"/>
  <c r="V215"/>
  <c r="W214"/>
  <c r="V214"/>
  <c r="W213"/>
  <c r="V213"/>
  <c r="W212"/>
  <c r="V212"/>
  <c r="W211"/>
  <c r="V211"/>
  <c r="W210"/>
  <c r="V210"/>
  <c r="W209"/>
  <c r="V209"/>
  <c r="W208"/>
  <c r="V208"/>
  <c r="W207"/>
  <c r="V207"/>
  <c r="W206"/>
  <c r="V206"/>
  <c r="W205"/>
  <c r="V205"/>
  <c r="W204"/>
  <c r="V204"/>
  <c r="W203"/>
  <c r="V203"/>
  <c r="W202"/>
  <c r="V202"/>
  <c r="W201"/>
  <c r="V201"/>
  <c r="W200"/>
  <c r="V200"/>
  <c r="W199"/>
  <c r="V199"/>
  <c r="W198"/>
  <c r="V198"/>
  <c r="AK198" s="1"/>
  <c r="W197"/>
  <c r="V197"/>
  <c r="W196"/>
  <c r="V196"/>
  <c r="W195"/>
  <c r="V195"/>
  <c r="W194"/>
  <c r="V194"/>
  <c r="W193"/>
  <c r="V193"/>
  <c r="W192"/>
  <c r="V192"/>
  <c r="W191"/>
  <c r="V191"/>
  <c r="W190"/>
  <c r="V190"/>
  <c r="W189"/>
  <c r="V189"/>
  <c r="W188"/>
  <c r="V188"/>
  <c r="W187"/>
  <c r="V187"/>
  <c r="W186"/>
  <c r="V186"/>
  <c r="W185"/>
  <c r="V185"/>
  <c r="W184"/>
  <c r="V184"/>
  <c r="W183"/>
  <c r="V183"/>
  <c r="W182"/>
  <c r="V182"/>
  <c r="W181"/>
  <c r="V181"/>
  <c r="W180"/>
  <c r="V180"/>
  <c r="W179"/>
  <c r="V179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8"/>
  <c r="V158"/>
  <c r="W157"/>
  <c r="V157"/>
  <c r="W156"/>
  <c r="V156"/>
  <c r="W155"/>
  <c r="V155"/>
  <c r="W154"/>
  <c r="V154"/>
  <c r="W153"/>
  <c r="V153"/>
  <c r="W152"/>
  <c r="V152"/>
  <c r="W151"/>
  <c r="P63" i="35" s="1"/>
  <c r="V151" i="1"/>
  <c r="W150"/>
  <c r="P62" i="35" s="1"/>
  <c r="V150" i="1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V53"/>
  <c r="W52"/>
  <c r="V52"/>
  <c r="W51"/>
  <c r="V51"/>
  <c r="W50"/>
  <c r="V50"/>
  <c r="W49"/>
  <c r="V49"/>
  <c r="W48"/>
  <c r="V48"/>
  <c r="W47"/>
  <c r="V47"/>
  <c r="W46"/>
  <c r="V46"/>
  <c r="W45"/>
  <c r="V45"/>
  <c r="W44"/>
  <c r="V44"/>
  <c r="W43"/>
  <c r="V43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30"/>
  <c r="V30"/>
  <c r="W29"/>
  <c r="V29"/>
  <c r="W28"/>
  <c r="V28"/>
  <c r="W27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S23"/>
  <c r="S21"/>
  <c r="S18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S415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2"/>
  <c r="S291"/>
  <c r="S283"/>
  <c r="S256"/>
  <c r="S255"/>
  <c r="S254"/>
  <c r="S253"/>
  <c r="S250"/>
  <c r="S249"/>
  <c r="S248"/>
  <c r="S247"/>
  <c r="S246"/>
  <c r="S245"/>
  <c r="S240"/>
  <c r="S239"/>
  <c r="S236"/>
  <c r="S231"/>
  <c r="S230"/>
  <c r="S229"/>
  <c r="S223"/>
  <c r="S221"/>
  <c r="S219"/>
  <c r="S196"/>
  <c r="S189"/>
  <c r="S188"/>
  <c r="S185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S149"/>
  <c r="S148"/>
  <c r="S147"/>
  <c r="S145"/>
  <c r="S144"/>
  <c r="S141"/>
  <c r="S138"/>
  <c r="S137"/>
  <c r="S136"/>
  <c r="S134"/>
  <c r="S131"/>
  <c r="S129"/>
  <c r="S126"/>
  <c r="S124"/>
  <c r="S123"/>
  <c r="S119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55"/>
  <c r="S54"/>
  <c r="AV22"/>
  <c r="AV20"/>
  <c r="AV19"/>
  <c r="AV17"/>
  <c r="T228"/>
  <c r="T828" i="20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 s="1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 s="1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 s="1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T408"/>
  <c r="S408"/>
  <c r="V408" s="1"/>
  <c r="T407"/>
  <c r="S407"/>
  <c r="V407" s="1"/>
  <c r="T406"/>
  <c r="S406"/>
  <c r="V406" s="1"/>
  <c r="T405"/>
  <c r="S405"/>
  <c r="V405" s="1"/>
  <c r="T404"/>
  <c r="S404"/>
  <c r="V404" s="1"/>
  <c r="T403"/>
  <c r="S403"/>
  <c r="V403" s="1"/>
  <c r="T402"/>
  <c r="S402"/>
  <c r="V402" s="1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T116"/>
  <c r="AA116" i="1" s="1"/>
  <c r="S115" i="20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5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 s="1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 s="1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 s="1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 s="1"/>
  <c r="T408"/>
  <c r="S408"/>
  <c r="V408" s="1"/>
  <c r="T407"/>
  <c r="S407"/>
  <c r="V407" s="1"/>
  <c r="T406"/>
  <c r="S406"/>
  <c r="V406" s="1"/>
  <c r="T405"/>
  <c r="S405"/>
  <c r="V405" s="1"/>
  <c r="T404"/>
  <c r="S404"/>
  <c r="V404" s="1"/>
  <c r="T403"/>
  <c r="S403"/>
  <c r="V403" s="1"/>
  <c r="T402"/>
  <c r="S402"/>
  <c r="V402" s="1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6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 s="1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 s="1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 s="1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 s="1"/>
  <c r="T408"/>
  <c r="S408"/>
  <c r="V408" s="1"/>
  <c r="T407"/>
  <c r="S407"/>
  <c r="V407" s="1"/>
  <c r="T406"/>
  <c r="S406"/>
  <c r="V406" s="1"/>
  <c r="T405"/>
  <c r="S405"/>
  <c r="V405" s="1"/>
  <c r="T404"/>
  <c r="S404"/>
  <c r="V404" s="1"/>
  <c r="T403"/>
  <c r="S403"/>
  <c r="V403" s="1"/>
  <c r="T402"/>
  <c r="S402"/>
  <c r="V402" s="1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S887" i="20"/>
  <c r="T886"/>
  <c r="T885"/>
  <c r="S884"/>
  <c r="T883"/>
  <c r="S883"/>
  <c r="T882"/>
  <c r="S882"/>
  <c r="T881"/>
  <c r="S881"/>
  <c r="T880"/>
  <c r="S880"/>
  <c r="T879"/>
  <c r="S879"/>
  <c r="T878"/>
  <c r="S878"/>
  <c r="Z878" i="1" s="1"/>
  <c r="T877" i="20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5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6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54" i="27"/>
  <c r="T53"/>
  <c r="AV53" i="1"/>
  <c r="Z53"/>
  <c r="Y53"/>
  <c r="AN53" s="1"/>
  <c r="X53"/>
  <c r="AM53" s="1"/>
  <c r="AS53" s="1"/>
  <c r="AL53"/>
  <c r="AR53" s="1"/>
  <c r="T53"/>
  <c r="AV52"/>
  <c r="Z52"/>
  <c r="Y52"/>
  <c r="AN52"/>
  <c r="X52"/>
  <c r="AM52"/>
  <c r="AS52" s="1"/>
  <c r="AL52"/>
  <c r="T52"/>
  <c r="AV51"/>
  <c r="Z51"/>
  <c r="Y51"/>
  <c r="AN51"/>
  <c r="X51"/>
  <c r="AM51"/>
  <c r="AL51"/>
  <c r="AR51"/>
  <c r="T51"/>
  <c r="AV50"/>
  <c r="Z50"/>
  <c r="Y50"/>
  <c r="AN50" s="1"/>
  <c r="X50"/>
  <c r="AM50" s="1"/>
  <c r="AL50"/>
  <c r="AR50" s="1"/>
  <c r="T50"/>
  <c r="AV49"/>
  <c r="Z49"/>
  <c r="Y49"/>
  <c r="AN49" s="1"/>
  <c r="X49"/>
  <c r="AM49" s="1"/>
  <c r="AL49"/>
  <c r="AR49" s="1"/>
  <c r="T49"/>
  <c r="AV48"/>
  <c r="Z48"/>
  <c r="Y48"/>
  <c r="AN48" s="1"/>
  <c r="X48"/>
  <c r="AM48" s="1"/>
  <c r="AS48" s="1"/>
  <c r="AL48"/>
  <c r="AR48" s="1"/>
  <c r="T48"/>
  <c r="AV47"/>
  <c r="Z47"/>
  <c r="Y47"/>
  <c r="AN47"/>
  <c r="X47"/>
  <c r="AM47"/>
  <c r="AL47"/>
  <c r="AR47"/>
  <c r="T47"/>
  <c r="AV46"/>
  <c r="Z46"/>
  <c r="Y46"/>
  <c r="AN46" s="1"/>
  <c r="X46"/>
  <c r="AM46" s="1"/>
  <c r="AL46"/>
  <c r="AR46" s="1"/>
  <c r="T46"/>
  <c r="AV45"/>
  <c r="Z45"/>
  <c r="Y45"/>
  <c r="AN45" s="1"/>
  <c r="X45"/>
  <c r="AM45" s="1"/>
  <c r="AS45" s="1"/>
  <c r="AL45"/>
  <c r="AR45" s="1"/>
  <c r="T45"/>
  <c r="AV44"/>
  <c r="Z44"/>
  <c r="Y44"/>
  <c r="AN44" s="1"/>
  <c r="X44"/>
  <c r="AM44" s="1"/>
  <c r="AS44" s="1"/>
  <c r="AL44"/>
  <c r="AR44" s="1"/>
  <c r="T44"/>
  <c r="AV43"/>
  <c r="Z43"/>
  <c r="Y43"/>
  <c r="AN43"/>
  <c r="X43"/>
  <c r="AM43"/>
  <c r="AS43" s="1"/>
  <c r="AL43"/>
  <c r="AR43"/>
  <c r="T43"/>
  <c r="AV42"/>
  <c r="Z42"/>
  <c r="Y42"/>
  <c r="AN42" s="1"/>
  <c r="X42"/>
  <c r="AM42" s="1"/>
  <c r="AL42"/>
  <c r="AR42" s="1"/>
  <c r="T42"/>
  <c r="AV41"/>
  <c r="Z41"/>
  <c r="Y41"/>
  <c r="AN41" s="1"/>
  <c r="X41"/>
  <c r="AM41" s="1"/>
  <c r="AL41"/>
  <c r="AR41" s="1"/>
  <c r="T41"/>
  <c r="AV40"/>
  <c r="Z40"/>
  <c r="Y40"/>
  <c r="AN40" s="1"/>
  <c r="X40"/>
  <c r="AM40" s="1"/>
  <c r="AS40" s="1"/>
  <c r="AL40"/>
  <c r="AR40" s="1"/>
  <c r="T40"/>
  <c r="AV39"/>
  <c r="Z39"/>
  <c r="Y39"/>
  <c r="AN39"/>
  <c r="X39"/>
  <c r="AM39"/>
  <c r="AS39" s="1"/>
  <c r="AL39"/>
  <c r="AR39"/>
  <c r="T39"/>
  <c r="AV38"/>
  <c r="Z38"/>
  <c r="Y38"/>
  <c r="AN38" s="1"/>
  <c r="X38"/>
  <c r="AM38" s="1"/>
  <c r="AL38"/>
  <c r="AR38" s="1"/>
  <c r="T38"/>
  <c r="AV37"/>
  <c r="Z37"/>
  <c r="Y37"/>
  <c r="AN37" s="1"/>
  <c r="X37"/>
  <c r="AM37" s="1"/>
  <c r="AS37" s="1"/>
  <c r="AL37"/>
  <c r="AR37" s="1"/>
  <c r="T37"/>
  <c r="AV36"/>
  <c r="Z36"/>
  <c r="Y36"/>
  <c r="AN36" s="1"/>
  <c r="X36"/>
  <c r="AM36" s="1"/>
  <c r="AS36" s="1"/>
  <c r="AL36"/>
  <c r="AR36" s="1"/>
  <c r="T36"/>
  <c r="AV35"/>
  <c r="Z35"/>
  <c r="Y35"/>
  <c r="AN35" s="1"/>
  <c r="X35"/>
  <c r="AM35" s="1"/>
  <c r="AS35" s="1"/>
  <c r="AL35"/>
  <c r="T35"/>
  <c r="AV34"/>
  <c r="Z34"/>
  <c r="Y34"/>
  <c r="AN34" s="1"/>
  <c r="X34"/>
  <c r="AM34" s="1"/>
  <c r="AS34" s="1"/>
  <c r="AL34"/>
  <c r="AR34" s="1"/>
  <c r="T34"/>
  <c r="AV33"/>
  <c r="Z33"/>
  <c r="Y33"/>
  <c r="AN33" s="1"/>
  <c r="X33"/>
  <c r="AM33" s="1"/>
  <c r="AS33" s="1"/>
  <c r="AL33"/>
  <c r="T33"/>
  <c r="AV32"/>
  <c r="Z32"/>
  <c r="Y32"/>
  <c r="AN32" s="1"/>
  <c r="X32"/>
  <c r="AM32" s="1"/>
  <c r="AS32" s="1"/>
  <c r="AL32"/>
  <c r="AR32" s="1"/>
  <c r="T32"/>
  <c r="AV31"/>
  <c r="Z31"/>
  <c r="Y31"/>
  <c r="AN31"/>
  <c r="X31"/>
  <c r="AM31"/>
  <c r="AS31" s="1"/>
  <c r="AL31"/>
  <c r="AR31"/>
  <c r="T31"/>
  <c r="AV30"/>
  <c r="Z30"/>
  <c r="Y30"/>
  <c r="AN30" s="1"/>
  <c r="X30"/>
  <c r="AM30" s="1"/>
  <c r="AL30"/>
  <c r="AR30" s="1"/>
  <c r="T30"/>
  <c r="AV29"/>
  <c r="Z29"/>
  <c r="Y29"/>
  <c r="AN29" s="1"/>
  <c r="X29"/>
  <c r="AM29" s="1"/>
  <c r="AL29"/>
  <c r="AR29" s="1"/>
  <c r="T29"/>
  <c r="AV28"/>
  <c r="Z28"/>
  <c r="Y28"/>
  <c r="AN28" s="1"/>
  <c r="X28"/>
  <c r="AM28" s="1"/>
  <c r="AL28"/>
  <c r="AR28" s="1"/>
  <c r="T28"/>
  <c r="AV27"/>
  <c r="Z27"/>
  <c r="Y27"/>
  <c r="AN27" s="1"/>
  <c r="X27"/>
  <c r="AM27" s="1"/>
  <c r="AS27" s="1"/>
  <c r="AL27"/>
  <c r="AR27" s="1"/>
  <c r="T27"/>
  <c r="AV26"/>
  <c r="AV179"/>
  <c r="AV93"/>
  <c r="AV92"/>
  <c r="AV91"/>
  <c r="AV90"/>
  <c r="AV16"/>
  <c r="AA53"/>
  <c r="AP53" s="1"/>
  <c r="AT53" s="1"/>
  <c r="AR52"/>
  <c r="AR33"/>
  <c r="AR35"/>
  <c r="AS47"/>
  <c r="AS51"/>
  <c r="M97" i="4"/>
  <c r="H97"/>
  <c r="R829" i="20"/>
  <c r="Q829"/>
  <c r="R829" i="25"/>
  <c r="Q829"/>
  <c r="R829" i="26"/>
  <c r="Q829"/>
  <c r="V25" i="27"/>
  <c r="V24"/>
  <c r="V23"/>
  <c r="V22"/>
  <c r="V21"/>
  <c r="V20"/>
  <c r="V19"/>
  <c r="V18"/>
  <c r="V17"/>
  <c r="V16"/>
  <c r="V93"/>
  <c r="V92"/>
  <c r="V91"/>
  <c r="V90"/>
  <c r="V178"/>
  <c r="V847"/>
  <c r="V570"/>
  <c r="S829" i="25"/>
  <c r="V884" i="27"/>
  <c r="V867"/>
  <c r="V866"/>
  <c r="V865"/>
  <c r="V864"/>
  <c r="V863"/>
  <c r="V862"/>
  <c r="V861"/>
  <c r="V860"/>
  <c r="V859"/>
  <c r="V858"/>
  <c r="V846"/>
  <c r="V841"/>
  <c r="V840"/>
  <c r="V839"/>
  <c r="V838"/>
  <c r="V837"/>
  <c r="V834"/>
  <c r="V833"/>
  <c r="V832"/>
  <c r="V608"/>
  <c r="V604"/>
  <c r="V579"/>
  <c r="V575"/>
  <c r="V574"/>
  <c r="V573"/>
  <c r="V415"/>
  <c r="V379"/>
  <c r="V378"/>
  <c r="V377"/>
  <c r="V376"/>
  <c r="V375"/>
  <c r="V374"/>
  <c r="V373"/>
  <c r="V372"/>
  <c r="V371"/>
  <c r="V370"/>
  <c r="V369"/>
  <c r="V368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3"/>
  <c r="V256"/>
  <c r="V255"/>
  <c r="V254"/>
  <c r="V253"/>
  <c r="V250"/>
  <c r="V249"/>
  <c r="V248"/>
  <c r="V247"/>
  <c r="V246"/>
  <c r="V245"/>
  <c r="V240"/>
  <c r="V239"/>
  <c r="V236"/>
  <c r="V231"/>
  <c r="V230"/>
  <c r="V229"/>
  <c r="V223"/>
  <c r="V221"/>
  <c r="V219"/>
  <c r="V196"/>
  <c r="V189"/>
  <c r="V188"/>
  <c r="V185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49"/>
  <c r="V148"/>
  <c r="V147"/>
  <c r="V145"/>
  <c r="V144"/>
  <c r="V141"/>
  <c r="V138"/>
  <c r="V137"/>
  <c r="V136"/>
  <c r="V134"/>
  <c r="V131"/>
  <c r="V129"/>
  <c r="V126"/>
  <c r="V124"/>
  <c r="V123"/>
  <c r="V119"/>
  <c r="V112"/>
  <c r="V111"/>
  <c r="V110"/>
  <c r="V109"/>
  <c r="V108"/>
  <c r="V107"/>
  <c r="V106"/>
  <c r="V105"/>
  <c r="V104"/>
  <c r="V103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55"/>
  <c r="V886"/>
  <c r="V885"/>
  <c r="V875"/>
  <c r="V874"/>
  <c r="V873"/>
  <c r="V872"/>
  <c r="V871"/>
  <c r="V870"/>
  <c r="V869"/>
  <c r="V868"/>
  <c r="V848"/>
  <c r="V845"/>
  <c r="V844"/>
  <c r="V843"/>
  <c r="V842"/>
  <c r="V836"/>
  <c r="V835"/>
  <c r="V580"/>
  <c r="V578"/>
  <c r="V577"/>
  <c r="V576"/>
  <c r="V572"/>
  <c r="V571"/>
  <c r="V569"/>
  <c r="V568"/>
  <c r="V567"/>
  <c r="V566"/>
  <c r="V416"/>
  <c r="V382"/>
  <c r="V381"/>
  <c r="V380"/>
  <c r="V367"/>
  <c r="V366"/>
  <c r="V365"/>
  <c r="V364"/>
  <c r="V337"/>
  <c r="V284"/>
  <c r="V270"/>
  <c r="V269"/>
  <c r="V268"/>
  <c r="V267"/>
  <c r="V266"/>
  <c r="V265"/>
  <c r="V264"/>
  <c r="V263"/>
  <c r="V262"/>
  <c r="V261"/>
  <c r="V260"/>
  <c r="V259"/>
  <c r="V258"/>
  <c r="V257"/>
  <c r="V252"/>
  <c r="V251"/>
  <c r="V244"/>
  <c r="V243"/>
  <c r="V242"/>
  <c r="V241"/>
  <c r="V238"/>
  <c r="V237"/>
  <c r="V235"/>
  <c r="V234"/>
  <c r="V233"/>
  <c r="V232"/>
  <c r="V228"/>
  <c r="V227"/>
  <c r="V226"/>
  <c r="V225"/>
  <c r="V224"/>
  <c r="V222"/>
  <c r="V220"/>
  <c r="V198"/>
  <c r="V197"/>
  <c r="V195"/>
  <c r="V190"/>
  <c r="V187"/>
  <c r="V186"/>
  <c r="V184"/>
  <c r="V175"/>
  <c r="V174"/>
  <c r="V173"/>
  <c r="V151"/>
  <c r="V150"/>
  <c r="V146"/>
  <c r="V143"/>
  <c r="V142"/>
  <c r="V140"/>
  <c r="V139"/>
  <c r="V135"/>
  <c r="V133"/>
  <c r="V132"/>
  <c r="V130"/>
  <c r="V128"/>
  <c r="V127"/>
  <c r="V125"/>
  <c r="V122"/>
  <c r="V118"/>
  <c r="V116"/>
  <c r="V114"/>
  <c r="V101"/>
  <c r="V100"/>
  <c r="V99"/>
  <c r="V98"/>
  <c r="V97"/>
  <c r="V96"/>
  <c r="V95"/>
  <c r="V94"/>
  <c r="V69"/>
  <c r="V68"/>
  <c r="V67"/>
  <c r="V66"/>
  <c r="V65"/>
  <c r="V64"/>
  <c r="V63"/>
  <c r="V62"/>
  <c r="V59"/>
  <c r="V58"/>
  <c r="V57"/>
  <c r="V56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54"/>
  <c r="V53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T580"/>
  <c r="T578"/>
  <c r="T577"/>
  <c r="T576"/>
  <c r="T572"/>
  <c r="T571"/>
  <c r="T569"/>
  <c r="T568"/>
  <c r="T567"/>
  <c r="T566"/>
  <c r="T416"/>
  <c r="S415"/>
  <c r="T382"/>
  <c r="T381"/>
  <c r="T380"/>
  <c r="T367"/>
  <c r="T366"/>
  <c r="T365"/>
  <c r="T364"/>
  <c r="T337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0"/>
  <c r="S289"/>
  <c r="S292"/>
  <c r="S291"/>
  <c r="S288"/>
  <c r="S287"/>
  <c r="S283"/>
  <c r="S256"/>
  <c r="S255"/>
  <c r="S254"/>
  <c r="S253"/>
  <c r="S250"/>
  <c r="S249"/>
  <c r="S248"/>
  <c r="S247"/>
  <c r="S246"/>
  <c r="S245"/>
  <c r="S240"/>
  <c r="S239"/>
  <c r="S236"/>
  <c r="T284"/>
  <c r="T270"/>
  <c r="T269"/>
  <c r="T268"/>
  <c r="T267"/>
  <c r="T266"/>
  <c r="T265"/>
  <c r="T264"/>
  <c r="T263"/>
  <c r="T262"/>
  <c r="T261"/>
  <c r="T260"/>
  <c r="T259"/>
  <c r="T258"/>
  <c r="T257"/>
  <c r="T252"/>
  <c r="T251"/>
  <c r="T244"/>
  <c r="T243"/>
  <c r="T242"/>
  <c r="T241"/>
  <c r="T238"/>
  <c r="T237"/>
  <c r="T235"/>
  <c r="T234"/>
  <c r="T233"/>
  <c r="T232"/>
  <c r="S231"/>
  <c r="S230"/>
  <c r="S229"/>
  <c r="S223"/>
  <c r="S221"/>
  <c r="S219"/>
  <c r="T228"/>
  <c r="T227"/>
  <c r="T226"/>
  <c r="T225"/>
  <c r="T224"/>
  <c r="T222"/>
  <c r="T220"/>
  <c r="T198"/>
  <c r="T197"/>
  <c r="T195"/>
  <c r="S196"/>
  <c r="S189"/>
  <c r="S188"/>
  <c r="S185"/>
  <c r="T190"/>
  <c r="T187"/>
  <c r="T186"/>
  <c r="T184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T151"/>
  <c r="T150"/>
  <c r="T146"/>
  <c r="T143"/>
  <c r="T142"/>
  <c r="T140"/>
  <c r="T139"/>
  <c r="S149"/>
  <c r="S148"/>
  <c r="S147"/>
  <c r="S145"/>
  <c r="S144"/>
  <c r="S141"/>
  <c r="S138"/>
  <c r="S137"/>
  <c r="S136"/>
  <c r="S134"/>
  <c r="S131"/>
  <c r="S129"/>
  <c r="S126"/>
  <c r="S124"/>
  <c r="S123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8" i="36"/>
  <c r="T4"/>
  <c r="E22" i="38"/>
  <c r="I22"/>
  <c r="E21"/>
  <c r="I21"/>
  <c r="E20"/>
  <c r="I20"/>
  <c r="E19"/>
  <c r="I19"/>
  <c r="E18"/>
  <c r="I18"/>
  <c r="E17"/>
  <c r="I17"/>
  <c r="E16"/>
  <c r="I16"/>
  <c r="E15"/>
  <c r="I15"/>
  <c r="E14"/>
  <c r="I14"/>
  <c r="E13"/>
  <c r="I13"/>
  <c r="E12"/>
  <c r="I12"/>
  <c r="E11"/>
  <c r="I11"/>
  <c r="E10"/>
  <c r="I10"/>
  <c r="E9"/>
  <c r="I9"/>
  <c r="E37"/>
  <c r="I37"/>
  <c r="E36"/>
  <c r="I36"/>
  <c r="E35"/>
  <c r="I35"/>
  <c r="E34"/>
  <c r="I34"/>
  <c r="E33"/>
  <c r="I33"/>
  <c r="E32"/>
  <c r="I32"/>
  <c r="E31"/>
  <c r="I31"/>
  <c r="E30"/>
  <c r="I30"/>
  <c r="E29"/>
  <c r="I29"/>
  <c r="E28"/>
  <c r="I28"/>
  <c r="E27"/>
  <c r="I27"/>
  <c r="E26"/>
  <c r="I26"/>
  <c r="E25"/>
  <c r="I25"/>
  <c r="E51"/>
  <c r="I51"/>
  <c r="E50"/>
  <c r="I50"/>
  <c r="E49"/>
  <c r="I49"/>
  <c r="E48"/>
  <c r="I48"/>
  <c r="E47"/>
  <c r="I47"/>
  <c r="E46"/>
  <c r="I46"/>
  <c r="E45"/>
  <c r="I45"/>
  <c r="E44"/>
  <c r="I44"/>
  <c r="E43"/>
  <c r="I43"/>
  <c r="E42"/>
  <c r="I42"/>
  <c r="E41"/>
  <c r="I41"/>
  <c r="E40"/>
  <c r="I40"/>
  <c r="E63"/>
  <c r="I63"/>
  <c r="E62"/>
  <c r="I62"/>
  <c r="E61"/>
  <c r="I61"/>
  <c r="E60"/>
  <c r="I60"/>
  <c r="E59"/>
  <c r="I59"/>
  <c r="E58"/>
  <c r="I58"/>
  <c r="E57"/>
  <c r="I57"/>
  <c r="E56"/>
  <c r="I56"/>
  <c r="E55"/>
  <c r="I55"/>
  <c r="E54"/>
  <c r="I54"/>
  <c r="E76"/>
  <c r="I76"/>
  <c r="E75"/>
  <c r="I75"/>
  <c r="E74"/>
  <c r="I74"/>
  <c r="E73"/>
  <c r="I73"/>
  <c r="E72"/>
  <c r="I72"/>
  <c r="E71"/>
  <c r="I71"/>
  <c r="E70"/>
  <c r="I70"/>
  <c r="E69"/>
  <c r="I69"/>
  <c r="E68"/>
  <c r="I68"/>
  <c r="E67"/>
  <c r="I67"/>
  <c r="E66"/>
  <c r="I66"/>
  <c r="E89"/>
  <c r="I89"/>
  <c r="E88"/>
  <c r="I88"/>
  <c r="E87"/>
  <c r="I87"/>
  <c r="E86"/>
  <c r="I86"/>
  <c r="E85"/>
  <c r="I85"/>
  <c r="E84"/>
  <c r="I84"/>
  <c r="E83"/>
  <c r="I83"/>
  <c r="E82"/>
  <c r="I82"/>
  <c r="E81"/>
  <c r="I81"/>
  <c r="E80"/>
  <c r="I80"/>
  <c r="E79"/>
  <c r="I79"/>
  <c r="E95"/>
  <c r="I95"/>
  <c r="E94"/>
  <c r="I94"/>
  <c r="E93"/>
  <c r="I93"/>
  <c r="E92"/>
  <c r="I92"/>
  <c r="E105"/>
  <c r="I105"/>
  <c r="E104"/>
  <c r="I104"/>
  <c r="E103"/>
  <c r="I103"/>
  <c r="E102"/>
  <c r="I102"/>
  <c r="E101"/>
  <c r="I101"/>
  <c r="E100"/>
  <c r="I100"/>
  <c r="E99"/>
  <c r="I99"/>
  <c r="E98"/>
  <c r="I98"/>
  <c r="E114"/>
  <c r="I114"/>
  <c r="E113"/>
  <c r="I113"/>
  <c r="E112"/>
  <c r="I112"/>
  <c r="E111"/>
  <c r="I111"/>
  <c r="E110"/>
  <c r="I110"/>
  <c r="E109"/>
  <c r="I109"/>
  <c r="E108"/>
  <c r="I108"/>
  <c r="E125"/>
  <c r="I125"/>
  <c r="E124"/>
  <c r="I124"/>
  <c r="E123"/>
  <c r="I123"/>
  <c r="E122"/>
  <c r="I122"/>
  <c r="E121"/>
  <c r="I121"/>
  <c r="E120"/>
  <c r="I120"/>
  <c r="E119"/>
  <c r="I119"/>
  <c r="E118"/>
  <c r="I118"/>
  <c r="E117"/>
  <c r="I117"/>
  <c r="E135"/>
  <c r="I135"/>
  <c r="E134"/>
  <c r="I134"/>
  <c r="E133"/>
  <c r="I133"/>
  <c r="E132"/>
  <c r="I132"/>
  <c r="E131"/>
  <c r="I131"/>
  <c r="E130"/>
  <c r="I130"/>
  <c r="E129"/>
  <c r="I129"/>
  <c r="E128"/>
  <c r="I128"/>
  <c r="E148"/>
  <c r="I148"/>
  <c r="E147"/>
  <c r="I147"/>
  <c r="E146"/>
  <c r="I146"/>
  <c r="E145"/>
  <c r="I145"/>
  <c r="E144"/>
  <c r="I144"/>
  <c r="E143"/>
  <c r="I143"/>
  <c r="E142"/>
  <c r="I142"/>
  <c r="E141"/>
  <c r="I141"/>
  <c r="E140"/>
  <c r="I140"/>
  <c r="E139"/>
  <c r="I139"/>
  <c r="E138"/>
  <c r="I138"/>
  <c r="E162"/>
  <c r="I162"/>
  <c r="E161"/>
  <c r="I161"/>
  <c r="E160"/>
  <c r="I160"/>
  <c r="E159"/>
  <c r="I159"/>
  <c r="E158"/>
  <c r="I158"/>
  <c r="E157"/>
  <c r="I157"/>
  <c r="E156"/>
  <c r="I156"/>
  <c r="E155"/>
  <c r="I155"/>
  <c r="E154"/>
  <c r="I154"/>
  <c r="E153"/>
  <c r="I153"/>
  <c r="E152"/>
  <c r="I152"/>
  <c r="E151"/>
  <c r="I151"/>
  <c r="E170"/>
  <c r="I170"/>
  <c r="E169"/>
  <c r="I169"/>
  <c r="E168"/>
  <c r="I168"/>
  <c r="E167"/>
  <c r="I167"/>
  <c r="E166"/>
  <c r="I166"/>
  <c r="E165"/>
  <c r="I165"/>
  <c r="E183"/>
  <c r="I183"/>
  <c r="E182"/>
  <c r="I182"/>
  <c r="E181"/>
  <c r="I181"/>
  <c r="E180"/>
  <c r="I180"/>
  <c r="E179"/>
  <c r="I179"/>
  <c r="E178"/>
  <c r="I178"/>
  <c r="E177"/>
  <c r="I177"/>
  <c r="E176"/>
  <c r="I176"/>
  <c r="E175"/>
  <c r="I175"/>
  <c r="E174"/>
  <c r="I174"/>
  <c r="E173"/>
  <c r="I173"/>
  <c r="E203"/>
  <c r="I203"/>
  <c r="E202"/>
  <c r="I202"/>
  <c r="E201"/>
  <c r="I201"/>
  <c r="E200"/>
  <c r="I200"/>
  <c r="E199"/>
  <c r="I199"/>
  <c r="E198"/>
  <c r="I198"/>
  <c r="E197"/>
  <c r="I197"/>
  <c r="E196"/>
  <c r="I196"/>
  <c r="E195"/>
  <c r="I195"/>
  <c r="E194"/>
  <c r="I194"/>
  <c r="E193"/>
  <c r="I193"/>
  <c r="E192"/>
  <c r="I192"/>
  <c r="E191"/>
  <c r="I191"/>
  <c r="E190"/>
  <c r="I190"/>
  <c r="E189"/>
  <c r="I189"/>
  <c r="E188"/>
  <c r="I188"/>
  <c r="E187"/>
  <c r="I187"/>
  <c r="E186"/>
  <c r="I186"/>
  <c r="E212"/>
  <c r="I212"/>
  <c r="E211"/>
  <c r="I211"/>
  <c r="E210"/>
  <c r="I210"/>
  <c r="E209"/>
  <c r="I209"/>
  <c r="E208"/>
  <c r="I208"/>
  <c r="E207"/>
  <c r="I207"/>
  <c r="E206"/>
  <c r="I206"/>
  <c r="E222"/>
  <c r="I222"/>
  <c r="E221"/>
  <c r="I221"/>
  <c r="E220"/>
  <c r="I220"/>
  <c r="E219"/>
  <c r="I219"/>
  <c r="E218"/>
  <c r="I218"/>
  <c r="E217"/>
  <c r="I217"/>
  <c r="E216"/>
  <c r="I216"/>
  <c r="E215"/>
  <c r="I215"/>
  <c r="E231"/>
  <c r="I231"/>
  <c r="E230"/>
  <c r="I230"/>
  <c r="E229"/>
  <c r="I229"/>
  <c r="E228"/>
  <c r="I228"/>
  <c r="E227"/>
  <c r="I227"/>
  <c r="E226"/>
  <c r="I226"/>
  <c r="E225"/>
  <c r="I225"/>
  <c r="E237"/>
  <c r="I237"/>
  <c r="E236"/>
  <c r="I236"/>
  <c r="E235"/>
  <c r="I235"/>
  <c r="E234"/>
  <c r="I234"/>
  <c r="E249"/>
  <c r="I249"/>
  <c r="E248"/>
  <c r="I248"/>
  <c r="E247"/>
  <c r="I247"/>
  <c r="E246"/>
  <c r="I246"/>
  <c r="E245"/>
  <c r="I245"/>
  <c r="E244"/>
  <c r="I244"/>
  <c r="E243"/>
  <c r="I243"/>
  <c r="E242"/>
  <c r="I242"/>
  <c r="E241"/>
  <c r="I241"/>
  <c r="E240"/>
  <c r="I240"/>
  <c r="E276"/>
  <c r="I276"/>
  <c r="E300"/>
  <c r="I300"/>
  <c r="E299"/>
  <c r="I299"/>
  <c r="E298"/>
  <c r="I298"/>
  <c r="E297"/>
  <c r="I297"/>
  <c r="E296"/>
  <c r="I296"/>
  <c r="E295"/>
  <c r="I295"/>
  <c r="E294"/>
  <c r="I294"/>
  <c r="E293"/>
  <c r="I293"/>
  <c r="E292"/>
  <c r="I292"/>
  <c r="E291"/>
  <c r="I291"/>
  <c r="E290"/>
  <c r="I290"/>
  <c r="E289"/>
  <c r="I289"/>
  <c r="E288"/>
  <c r="I288"/>
  <c r="E287"/>
  <c r="I287"/>
  <c r="E286"/>
  <c r="I286"/>
  <c r="E285"/>
  <c r="I285"/>
  <c r="E284"/>
  <c r="I284"/>
  <c r="E283"/>
  <c r="I283"/>
  <c r="E282"/>
  <c r="I282"/>
  <c r="E281"/>
  <c r="I281"/>
  <c r="E280"/>
  <c r="I280"/>
  <c r="E279"/>
  <c r="I279"/>
  <c r="E306"/>
  <c r="I306"/>
  <c r="E305"/>
  <c r="I305"/>
  <c r="E304"/>
  <c r="I304"/>
  <c r="E303"/>
  <c r="I303"/>
  <c r="E313"/>
  <c r="I313"/>
  <c r="E312"/>
  <c r="I312"/>
  <c r="E311"/>
  <c r="I311"/>
  <c r="E310"/>
  <c r="I310"/>
  <c r="E309"/>
  <c r="I309"/>
  <c r="E308"/>
  <c r="I308"/>
  <c r="E307"/>
  <c r="I307"/>
  <c r="E320"/>
  <c r="I320"/>
  <c r="E319"/>
  <c r="I319"/>
  <c r="E318"/>
  <c r="I318"/>
  <c r="E317"/>
  <c r="I317"/>
  <c r="E316"/>
  <c r="I316"/>
  <c r="E333"/>
  <c r="I333"/>
  <c r="E332"/>
  <c r="I332"/>
  <c r="E331"/>
  <c r="I331"/>
  <c r="E330"/>
  <c r="I330"/>
  <c r="E329"/>
  <c r="I329"/>
  <c r="E328"/>
  <c r="I328"/>
  <c r="E327"/>
  <c r="I327"/>
  <c r="E326"/>
  <c r="I326"/>
  <c r="E325"/>
  <c r="I325"/>
  <c r="E324"/>
  <c r="I324"/>
  <c r="E323"/>
  <c r="I323"/>
  <c r="E345"/>
  <c r="I345"/>
  <c r="E344"/>
  <c r="I344"/>
  <c r="E343"/>
  <c r="I343"/>
  <c r="E342"/>
  <c r="I342"/>
  <c r="E341"/>
  <c r="I341"/>
  <c r="E340"/>
  <c r="I340"/>
  <c r="E339"/>
  <c r="I339"/>
  <c r="E338"/>
  <c r="I338"/>
  <c r="E337"/>
  <c r="I337"/>
  <c r="E336"/>
  <c r="I336"/>
  <c r="E352"/>
  <c r="I352"/>
  <c r="E351"/>
  <c r="I351"/>
  <c r="E350"/>
  <c r="I350"/>
  <c r="E349"/>
  <c r="I349"/>
  <c r="E348"/>
  <c r="I348"/>
  <c r="E360"/>
  <c r="E359"/>
  <c r="E358"/>
  <c r="E355"/>
  <c r="E357"/>
  <c r="Q75" i="4"/>
  <c r="Q74"/>
  <c r="O63" i="39"/>
  <c r="O62"/>
  <c r="K63"/>
  <c r="K62"/>
  <c r="G63"/>
  <c r="G62"/>
  <c r="Q61"/>
  <c r="P61"/>
  <c r="M61"/>
  <c r="L61"/>
  <c r="I61"/>
  <c r="H61"/>
  <c r="E61"/>
  <c r="D61"/>
  <c r="E53"/>
  <c r="Q53"/>
  <c r="P53"/>
  <c r="Q5"/>
  <c r="P5"/>
  <c r="M53"/>
  <c r="L53"/>
  <c r="M5"/>
  <c r="L5"/>
  <c r="I53"/>
  <c r="H53"/>
  <c r="I5"/>
  <c r="H5"/>
  <c r="Q130"/>
  <c r="P130"/>
  <c r="M130"/>
  <c r="L130"/>
  <c r="I130"/>
  <c r="H130"/>
  <c r="AD910" i="1"/>
  <c r="AD911"/>
  <c r="P910"/>
  <c r="E45" i="4" s="1"/>
  <c r="E45" i="8" s="1"/>
  <c r="H116" i="30"/>
  <c r="H116" i="29"/>
  <c r="C122" i="39"/>
  <c r="C123" s="1"/>
  <c r="C124" s="1"/>
  <c r="C125" s="1"/>
  <c r="C117"/>
  <c r="C118" s="1"/>
  <c r="C119" s="1"/>
  <c r="C120" s="1"/>
  <c r="C114"/>
  <c r="C115" s="1"/>
  <c r="C112"/>
  <c r="C110"/>
  <c r="C104"/>
  <c r="C102"/>
  <c r="C97"/>
  <c r="C98" s="1"/>
  <c r="C87"/>
  <c r="C88" s="1"/>
  <c r="C89" s="1"/>
  <c r="C90" s="1"/>
  <c r="C91" s="1"/>
  <c r="C92" s="1"/>
  <c r="C93" s="1"/>
  <c r="C94" s="1"/>
  <c r="C83"/>
  <c r="C84" s="1"/>
  <c r="C85" s="1"/>
  <c r="C78"/>
  <c r="C79"/>
  <c r="C69"/>
  <c r="C70"/>
  <c r="C71" s="1"/>
  <c r="C72" s="1"/>
  <c r="C73" s="1"/>
  <c r="C74" s="1"/>
  <c r="C75" s="1"/>
  <c r="C76" s="1"/>
  <c r="H97" i="8"/>
  <c r="D96"/>
  <c r="D96" i="4"/>
  <c r="E130" i="39"/>
  <c r="D130"/>
  <c r="S15" i="36"/>
  <c r="R15" s="1"/>
  <c r="S13"/>
  <c r="R13" s="1"/>
  <c r="D53" i="39"/>
  <c r="C42"/>
  <c r="C43"/>
  <c r="C44" s="1"/>
  <c r="C45" s="1"/>
  <c r="C46" s="1"/>
  <c r="C47" s="1"/>
  <c r="C48" s="1"/>
  <c r="C49" s="1"/>
  <c r="E5"/>
  <c r="D5"/>
  <c r="M116" i="30"/>
  <c r="D115" i="29"/>
  <c r="D115" i="30" s="1"/>
  <c r="M97" i="8"/>
  <c r="M116" i="29"/>
  <c r="AH116" i="1"/>
  <c r="N2"/>
  <c r="N4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N64" s="1"/>
  <c r="K61" i="29"/>
  <c r="K61" i="30"/>
  <c r="H61" i="29"/>
  <c r="H61" i="30"/>
  <c r="E61" i="29"/>
  <c r="E61" i="30"/>
  <c r="K51" i="29"/>
  <c r="H51"/>
  <c r="N51" s="1"/>
  <c r="E51"/>
  <c r="N61" i="30"/>
  <c r="Q36" i="8"/>
  <c r="Q62" s="1"/>
  <c r="Q35"/>
  <c r="Q74" s="1"/>
  <c r="A3" i="30"/>
  <c r="A3" i="29"/>
  <c r="A3" i="8"/>
  <c r="A3" i="4"/>
  <c r="G4" i="27"/>
  <c r="D4"/>
  <c r="G4" i="26"/>
  <c r="D4"/>
  <c r="G4" i="25"/>
  <c r="D4"/>
  <c r="G4" i="20"/>
  <c r="D4"/>
  <c r="G4" i="31"/>
  <c r="D4"/>
  <c r="G4" i="35"/>
  <c r="D4"/>
  <c r="G4" i="33"/>
  <c r="D4"/>
  <c r="C8" i="32"/>
  <c r="E2"/>
  <c r="A3" i="7"/>
  <c r="D4" i="32"/>
  <c r="G4"/>
  <c r="Q104" i="4"/>
  <c r="Q105"/>
  <c r="K19" i="29"/>
  <c r="K29"/>
  <c r="K29" i="30" s="1"/>
  <c r="H19" i="29"/>
  <c r="H29"/>
  <c r="H29" i="30"/>
  <c r="E29" i="29"/>
  <c r="E29" i="30"/>
  <c r="E19" i="29"/>
  <c r="K21"/>
  <c r="H21"/>
  <c r="E21"/>
  <c r="N21" s="1"/>
  <c r="K75"/>
  <c r="K75" i="30" s="1"/>
  <c r="H75" i="29"/>
  <c r="H75" i="30" s="1"/>
  <c r="E75" i="29"/>
  <c r="E75" i="30" s="1"/>
  <c r="K30" i="29"/>
  <c r="K30" i="30" s="1"/>
  <c r="H30" i="29"/>
  <c r="H30" i="30" s="1"/>
  <c r="E30" i="29"/>
  <c r="E30" i="30" s="1"/>
  <c r="N75" i="29"/>
  <c r="J66" i="7"/>
  <c r="J67" s="1"/>
  <c r="J90" s="1"/>
  <c r="D66"/>
  <c r="D67" s="1"/>
  <c r="B59"/>
  <c r="B60" s="1"/>
  <c r="B61" s="1"/>
  <c r="B62" s="1"/>
  <c r="B63" s="1"/>
  <c r="B64" s="1"/>
  <c r="B65" s="1"/>
  <c r="B66" s="1"/>
  <c r="N65"/>
  <c r="M65"/>
  <c r="N64"/>
  <c r="M64"/>
  <c r="N63"/>
  <c r="M63"/>
  <c r="N62"/>
  <c r="M62"/>
  <c r="N61"/>
  <c r="M61"/>
  <c r="N60"/>
  <c r="M60"/>
  <c r="N59"/>
  <c r="M59"/>
  <c r="N58"/>
  <c r="M58"/>
  <c r="B105" i="30"/>
  <c r="B106" s="1"/>
  <c r="B107" s="1"/>
  <c r="B108" s="1"/>
  <c r="B98"/>
  <c r="B99" s="1"/>
  <c r="B100" s="1"/>
  <c r="B101" s="1"/>
  <c r="B93"/>
  <c r="B94" s="1"/>
  <c r="B89"/>
  <c r="B84"/>
  <c r="B69"/>
  <c r="B65"/>
  <c r="B56"/>
  <c r="B57" s="1"/>
  <c r="B44"/>
  <c r="B45" s="1"/>
  <c r="B46" s="1"/>
  <c r="B47" s="1"/>
  <c r="B48" s="1"/>
  <c r="B49" s="1"/>
  <c r="B50" s="1"/>
  <c r="B51" s="1"/>
  <c r="B35"/>
  <c r="B36" s="1"/>
  <c r="B37" s="1"/>
  <c r="B25"/>
  <c r="B26"/>
  <c r="B14"/>
  <c r="B15"/>
  <c r="B16" s="1"/>
  <c r="B17" s="1"/>
  <c r="B18" s="1"/>
  <c r="B19" s="1"/>
  <c r="B105" i="29"/>
  <c r="B106"/>
  <c r="B107" s="1"/>
  <c r="B108" s="1"/>
  <c r="B98"/>
  <c r="B99"/>
  <c r="B100" s="1"/>
  <c r="B101" s="1"/>
  <c r="B93"/>
  <c r="B94"/>
  <c r="B89"/>
  <c r="B84"/>
  <c r="B69"/>
  <c r="B65"/>
  <c r="B56"/>
  <c r="B57"/>
  <c r="B44"/>
  <c r="B45"/>
  <c r="B46" s="1"/>
  <c r="B47" s="1"/>
  <c r="B48" s="1"/>
  <c r="B49" s="1"/>
  <c r="B50" s="1"/>
  <c r="B51" s="1"/>
  <c r="B35"/>
  <c r="B36"/>
  <c r="B37" s="1"/>
  <c r="B25"/>
  <c r="B26" s="1"/>
  <c r="B14"/>
  <c r="B15" s="1"/>
  <c r="B16" s="1"/>
  <c r="B17" s="1"/>
  <c r="B18" s="1"/>
  <c r="B19" s="1"/>
  <c r="B20" s="1"/>
  <c r="B21" s="1"/>
  <c r="K10" i="27"/>
  <c r="K10" i="26"/>
  <c r="K10" i="25"/>
  <c r="K10" i="20"/>
  <c r="K88" i="29"/>
  <c r="K88" i="30" s="1"/>
  <c r="K72" i="29"/>
  <c r="K72" i="30" s="1"/>
  <c r="AH873" i="1"/>
  <c r="R45" i="35"/>
  <c r="O45"/>
  <c r="R42"/>
  <c r="O42"/>
  <c r="U6" i="31"/>
  <c r="O462"/>
  <c r="P462"/>
  <c r="AH337" i="1"/>
  <c r="T337"/>
  <c r="Y287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/>
  <c r="AH586"/>
  <c r="AG586"/>
  <c r="AH585"/>
  <c r="AG585"/>
  <c r="AH584"/>
  <c r="AG584"/>
  <c r="AH583"/>
  <c r="AG583"/>
  <c r="AH582"/>
  <c r="AG582"/>
  <c r="AH581"/>
  <c r="AG581"/>
  <c r="AH580"/>
  <c r="T587"/>
  <c r="S587"/>
  <c r="T586"/>
  <c r="S586"/>
  <c r="T585"/>
  <c r="S585"/>
  <c r="T584"/>
  <c r="S584"/>
  <c r="T583"/>
  <c r="S583"/>
  <c r="T582"/>
  <c r="S582"/>
  <c r="T581"/>
  <c r="S581"/>
  <c r="T580"/>
  <c r="AA887"/>
  <c r="Y887"/>
  <c r="X887"/>
  <c r="AM887" s="1"/>
  <c r="Z886"/>
  <c r="Y886"/>
  <c r="X886"/>
  <c r="Z885"/>
  <c r="Y885"/>
  <c r="X885"/>
  <c r="AM885"/>
  <c r="AA884"/>
  <c r="Y884"/>
  <c r="X884"/>
  <c r="AK884"/>
  <c r="Y883"/>
  <c r="X883"/>
  <c r="AM883" s="1"/>
  <c r="Y882"/>
  <c r="X882"/>
  <c r="Y881"/>
  <c r="X881"/>
  <c r="AM881" s="1"/>
  <c r="Y880"/>
  <c r="X880"/>
  <c r="Y879"/>
  <c r="X879"/>
  <c r="AM879" s="1"/>
  <c r="Y878"/>
  <c r="X878"/>
  <c r="AR878"/>
  <c r="Y877"/>
  <c r="X877"/>
  <c r="AM877" s="1"/>
  <c r="Y876"/>
  <c r="X876"/>
  <c r="AR876"/>
  <c r="Z875"/>
  <c r="Y875"/>
  <c r="X875"/>
  <c r="AM875" s="1"/>
  <c r="Z874"/>
  <c r="Y874"/>
  <c r="X874"/>
  <c r="Z873"/>
  <c r="Y873"/>
  <c r="X873"/>
  <c r="AM873" s="1"/>
  <c r="Z872"/>
  <c r="Y872"/>
  <c r="X872"/>
  <c r="Z871"/>
  <c r="Y871"/>
  <c r="X871"/>
  <c r="AM871"/>
  <c r="Z870"/>
  <c r="Y870"/>
  <c r="X870"/>
  <c r="Z869"/>
  <c r="Y869"/>
  <c r="X869"/>
  <c r="AM869" s="1"/>
  <c r="Z868"/>
  <c r="Y868"/>
  <c r="X868"/>
  <c r="AA867"/>
  <c r="Y867"/>
  <c r="X867"/>
  <c r="AM867" s="1"/>
  <c r="AA866"/>
  <c r="Y866"/>
  <c r="X866"/>
  <c r="AK866"/>
  <c r="AA865"/>
  <c r="Y865"/>
  <c r="X865"/>
  <c r="AM865" s="1"/>
  <c r="AA864"/>
  <c r="Y864"/>
  <c r="X864"/>
  <c r="AK864"/>
  <c r="AA863"/>
  <c r="Y863"/>
  <c r="X863"/>
  <c r="AM863" s="1"/>
  <c r="AA862"/>
  <c r="Y862"/>
  <c r="X862"/>
  <c r="AK862"/>
  <c r="AA861"/>
  <c r="Y861"/>
  <c r="X861"/>
  <c r="AM861" s="1"/>
  <c r="AA860"/>
  <c r="Y860"/>
  <c r="X860"/>
  <c r="AK860"/>
  <c r="AR860" s="1"/>
  <c r="AA859"/>
  <c r="Y859"/>
  <c r="X859"/>
  <c r="AM859" s="1"/>
  <c r="AA858"/>
  <c r="Y858"/>
  <c r="X858"/>
  <c r="AK858"/>
  <c r="Y857"/>
  <c r="X857"/>
  <c r="AM857" s="1"/>
  <c r="Y856"/>
  <c r="X856"/>
  <c r="Y855"/>
  <c r="X855"/>
  <c r="AM855" s="1"/>
  <c r="Y854"/>
  <c r="X854"/>
  <c r="Y853"/>
  <c r="X853"/>
  <c r="AM853"/>
  <c r="Y852"/>
  <c r="X852"/>
  <c r="AR852"/>
  <c r="Y851"/>
  <c r="X851"/>
  <c r="AM851"/>
  <c r="Y850"/>
  <c r="X850"/>
  <c r="Y849"/>
  <c r="X849"/>
  <c r="AM849" s="1"/>
  <c r="Z848"/>
  <c r="Y848"/>
  <c r="X848"/>
  <c r="AA847"/>
  <c r="Z847"/>
  <c r="Y847"/>
  <c r="X847"/>
  <c r="AM847" s="1"/>
  <c r="AA846"/>
  <c r="Y846"/>
  <c r="X846"/>
  <c r="Z845"/>
  <c r="Y845"/>
  <c r="X845"/>
  <c r="AM845"/>
  <c r="Z844"/>
  <c r="Y844"/>
  <c r="AN844" s="1"/>
  <c r="X844"/>
  <c r="Z843"/>
  <c r="Y843"/>
  <c r="X843"/>
  <c r="AM843" s="1"/>
  <c r="Z842"/>
  <c r="Y842"/>
  <c r="AN842" s="1"/>
  <c r="X842"/>
  <c r="AA841"/>
  <c r="Y841"/>
  <c r="X841"/>
  <c r="AM841"/>
  <c r="AA840"/>
  <c r="Y840"/>
  <c r="AN840" s="1"/>
  <c r="X840"/>
  <c r="AK840"/>
  <c r="AR840" s="1"/>
  <c r="AA839"/>
  <c r="Y839"/>
  <c r="X839"/>
  <c r="AM839" s="1"/>
  <c r="AA838"/>
  <c r="Y838"/>
  <c r="X838"/>
  <c r="AK838"/>
  <c r="AA837"/>
  <c r="Y837"/>
  <c r="X837"/>
  <c r="AM837" s="1"/>
  <c r="Z836"/>
  <c r="Y836"/>
  <c r="AN836" s="1"/>
  <c r="X836"/>
  <c r="Z835"/>
  <c r="Y835"/>
  <c r="X835"/>
  <c r="AM835"/>
  <c r="AA834"/>
  <c r="Y834"/>
  <c r="AN834" s="1"/>
  <c r="X834"/>
  <c r="AK834"/>
  <c r="AR834" s="1"/>
  <c r="AA833"/>
  <c r="Y833"/>
  <c r="X833"/>
  <c r="AM833" s="1"/>
  <c r="AA832"/>
  <c r="Y832"/>
  <c r="AN832" s="1"/>
  <c r="X832"/>
  <c r="Y828"/>
  <c r="X828"/>
  <c r="Y827"/>
  <c r="X827"/>
  <c r="Y826"/>
  <c r="X826"/>
  <c r="Y825"/>
  <c r="X825"/>
  <c r="Y824"/>
  <c r="X824"/>
  <c r="Y823"/>
  <c r="X823"/>
  <c r="Y822"/>
  <c r="X822"/>
  <c r="Y821"/>
  <c r="X821"/>
  <c r="Y820"/>
  <c r="X820"/>
  <c r="Y819"/>
  <c r="X819"/>
  <c r="Y818"/>
  <c r="X818"/>
  <c r="AM818" s="1"/>
  <c r="Y817"/>
  <c r="X817"/>
  <c r="Y816"/>
  <c r="X816"/>
  <c r="Y815"/>
  <c r="X815"/>
  <c r="Y814"/>
  <c r="X814"/>
  <c r="Y813"/>
  <c r="X813"/>
  <c r="Y812"/>
  <c r="X812"/>
  <c r="Y811"/>
  <c r="X811"/>
  <c r="Y810"/>
  <c r="X810"/>
  <c r="Y809"/>
  <c r="X809"/>
  <c r="AR809"/>
  <c r="Y808"/>
  <c r="X808"/>
  <c r="Y807"/>
  <c r="X807"/>
  <c r="Y806"/>
  <c r="X806"/>
  <c r="Y805"/>
  <c r="X805"/>
  <c r="Y804"/>
  <c r="X804"/>
  <c r="Y803"/>
  <c r="AN803" s="1"/>
  <c r="X803"/>
  <c r="Y802"/>
  <c r="X802"/>
  <c r="Y801"/>
  <c r="X801"/>
  <c r="Y800"/>
  <c r="X800"/>
  <c r="Y799"/>
  <c r="X799"/>
  <c r="Y798"/>
  <c r="X798"/>
  <c r="Y797"/>
  <c r="X797"/>
  <c r="Y796"/>
  <c r="X796"/>
  <c r="Y795"/>
  <c r="AN795" s="1"/>
  <c r="X795"/>
  <c r="Y794"/>
  <c r="X794"/>
  <c r="Y793"/>
  <c r="X793"/>
  <c r="Y792"/>
  <c r="X792"/>
  <c r="Y791"/>
  <c r="X791"/>
  <c r="Y790"/>
  <c r="X790"/>
  <c r="Y789"/>
  <c r="X789"/>
  <c r="Y788"/>
  <c r="X788"/>
  <c r="Y787"/>
  <c r="X787"/>
  <c r="Y786"/>
  <c r="X786"/>
  <c r="Y785"/>
  <c r="X785"/>
  <c r="Y784"/>
  <c r="X784"/>
  <c r="Y783"/>
  <c r="X783"/>
  <c r="Y782"/>
  <c r="X782"/>
  <c r="Y781"/>
  <c r="X781"/>
  <c r="Y780"/>
  <c r="X780"/>
  <c r="Y779"/>
  <c r="X779"/>
  <c r="Y778"/>
  <c r="X778"/>
  <c r="Y777"/>
  <c r="X777"/>
  <c r="Y776"/>
  <c r="X776"/>
  <c r="Y775"/>
  <c r="AN775" s="1"/>
  <c r="X775"/>
  <c r="Y774"/>
  <c r="X774"/>
  <c r="Y773"/>
  <c r="X773"/>
  <c r="AR773"/>
  <c r="Y772"/>
  <c r="X772"/>
  <c r="Y771"/>
  <c r="X771"/>
  <c r="Y770"/>
  <c r="X770"/>
  <c r="Y769"/>
  <c r="X769"/>
  <c r="Y768"/>
  <c r="X768"/>
  <c r="Y767"/>
  <c r="X767"/>
  <c r="Y766"/>
  <c r="X766"/>
  <c r="Y765"/>
  <c r="X765"/>
  <c r="Y764"/>
  <c r="X764"/>
  <c r="Y763"/>
  <c r="X763"/>
  <c r="Y762"/>
  <c r="X762"/>
  <c r="Y761"/>
  <c r="X761"/>
  <c r="Y760"/>
  <c r="X760"/>
  <c r="Y759"/>
  <c r="X759"/>
  <c r="Y758"/>
  <c r="X758"/>
  <c r="Y757"/>
  <c r="X757"/>
  <c r="AR757"/>
  <c r="Y756"/>
  <c r="X756"/>
  <c r="Y755"/>
  <c r="AN755" s="1"/>
  <c r="X755"/>
  <c r="AR755"/>
  <c r="Y754"/>
  <c r="X754"/>
  <c r="Y753"/>
  <c r="X753"/>
  <c r="AR753"/>
  <c r="Y752"/>
  <c r="X752"/>
  <c r="Y751"/>
  <c r="X751"/>
  <c r="AR751"/>
  <c r="Y750"/>
  <c r="X750"/>
  <c r="Y749"/>
  <c r="X749"/>
  <c r="Y748"/>
  <c r="X748"/>
  <c r="Y747"/>
  <c r="X747"/>
  <c r="Y746"/>
  <c r="X746"/>
  <c r="Y745"/>
  <c r="X745"/>
  <c r="Y744"/>
  <c r="X744"/>
  <c r="Y743"/>
  <c r="X743"/>
  <c r="Y742"/>
  <c r="AN742" s="1"/>
  <c r="X742"/>
  <c r="Y741"/>
  <c r="X741"/>
  <c r="Y740"/>
  <c r="AN740"/>
  <c r="X740"/>
  <c r="Y739"/>
  <c r="X739"/>
  <c r="Y738"/>
  <c r="X738"/>
  <c r="Y737"/>
  <c r="AN737" s="1"/>
  <c r="X737"/>
  <c r="Y736"/>
  <c r="X736"/>
  <c r="Y735"/>
  <c r="X735"/>
  <c r="Y734"/>
  <c r="X734"/>
  <c r="Y733"/>
  <c r="X733"/>
  <c r="Y732"/>
  <c r="X732"/>
  <c r="Y731"/>
  <c r="X731"/>
  <c r="Y730"/>
  <c r="X730"/>
  <c r="Y729"/>
  <c r="X729"/>
  <c r="Y728"/>
  <c r="X728"/>
  <c r="Y727"/>
  <c r="X727"/>
  <c r="Y726"/>
  <c r="X726"/>
  <c r="Y725"/>
  <c r="AN725" s="1"/>
  <c r="X725"/>
  <c r="Y724"/>
  <c r="X724"/>
  <c r="Y723"/>
  <c r="X723"/>
  <c r="AR723"/>
  <c r="Y722"/>
  <c r="X722"/>
  <c r="Y721"/>
  <c r="X721"/>
  <c r="Y720"/>
  <c r="X720"/>
  <c r="Y719"/>
  <c r="AN719" s="1"/>
  <c r="X719"/>
  <c r="Y718"/>
  <c r="X718"/>
  <c r="Y717"/>
  <c r="X717"/>
  <c r="Y716"/>
  <c r="X716"/>
  <c r="Y715"/>
  <c r="AN715"/>
  <c r="X715"/>
  <c r="Y714"/>
  <c r="X714"/>
  <c r="Y713"/>
  <c r="X713"/>
  <c r="Y712"/>
  <c r="X712"/>
  <c r="Y711"/>
  <c r="AN711" s="1"/>
  <c r="X711"/>
  <c r="Y710"/>
  <c r="X710"/>
  <c r="Y709"/>
  <c r="X709"/>
  <c r="Y708"/>
  <c r="X708"/>
  <c r="Y707"/>
  <c r="AN707" s="1"/>
  <c r="X707"/>
  <c r="Y706"/>
  <c r="X706"/>
  <c r="Y705"/>
  <c r="X705"/>
  <c r="Y704"/>
  <c r="X704"/>
  <c r="Y703"/>
  <c r="X703"/>
  <c r="Y702"/>
  <c r="X702"/>
  <c r="Y701"/>
  <c r="X701"/>
  <c r="Y700"/>
  <c r="X700"/>
  <c r="Y699"/>
  <c r="X699"/>
  <c r="Y698"/>
  <c r="X698"/>
  <c r="Y697"/>
  <c r="X697"/>
  <c r="Y696"/>
  <c r="X696"/>
  <c r="Y695"/>
  <c r="X695"/>
  <c r="Y694"/>
  <c r="X694"/>
  <c r="Y693"/>
  <c r="X693"/>
  <c r="AR693"/>
  <c r="Y692"/>
  <c r="X692"/>
  <c r="Y691"/>
  <c r="X691"/>
  <c r="Y690"/>
  <c r="X690"/>
  <c r="Y689"/>
  <c r="X689"/>
  <c r="Y688"/>
  <c r="X688"/>
  <c r="Y687"/>
  <c r="X687"/>
  <c r="AR687"/>
  <c r="Y686"/>
  <c r="X686"/>
  <c r="Y685"/>
  <c r="X685"/>
  <c r="Y684"/>
  <c r="X684"/>
  <c r="Y683"/>
  <c r="X683"/>
  <c r="Y682"/>
  <c r="X682"/>
  <c r="Y681"/>
  <c r="X681"/>
  <c r="Y680"/>
  <c r="X680"/>
  <c r="Y679"/>
  <c r="X679"/>
  <c r="Y678"/>
  <c r="X678"/>
  <c r="Y677"/>
  <c r="X677"/>
  <c r="Y676"/>
  <c r="X676"/>
  <c r="Y675"/>
  <c r="X675"/>
  <c r="Y674"/>
  <c r="X674"/>
  <c r="Y673"/>
  <c r="X673"/>
  <c r="AR673"/>
  <c r="Y672"/>
  <c r="X672"/>
  <c r="Y671"/>
  <c r="X671"/>
  <c r="AR671"/>
  <c r="Y670"/>
  <c r="X670"/>
  <c r="Y669"/>
  <c r="X669"/>
  <c r="AR669"/>
  <c r="Y668"/>
  <c r="X668"/>
  <c r="Y667"/>
  <c r="X667"/>
  <c r="W667"/>
  <c r="V667"/>
  <c r="Y666"/>
  <c r="X666"/>
  <c r="Y665"/>
  <c r="X665"/>
  <c r="AM665" s="1"/>
  <c r="Y664"/>
  <c r="X664"/>
  <c r="Y663"/>
  <c r="X663"/>
  <c r="Y662"/>
  <c r="X662"/>
  <c r="Y661"/>
  <c r="X661"/>
  <c r="AR661"/>
  <c r="Y660"/>
  <c r="X660"/>
  <c r="Y659"/>
  <c r="X659"/>
  <c r="Y658"/>
  <c r="X658"/>
  <c r="Y657"/>
  <c r="X657"/>
  <c r="AR657"/>
  <c r="Y656"/>
  <c r="X656"/>
  <c r="Y655"/>
  <c r="X655"/>
  <c r="AR655"/>
  <c r="Y654"/>
  <c r="X654"/>
  <c r="Y653"/>
  <c r="X653"/>
  <c r="Y652"/>
  <c r="X652"/>
  <c r="Y651"/>
  <c r="X651"/>
  <c r="Y650"/>
  <c r="X650"/>
  <c r="Y649"/>
  <c r="X649"/>
  <c r="Y648"/>
  <c r="X648"/>
  <c r="Y647"/>
  <c r="X647"/>
  <c r="Y646"/>
  <c r="X646"/>
  <c r="AM646" s="1"/>
  <c r="Y645"/>
  <c r="X645"/>
  <c r="Y644"/>
  <c r="X644"/>
  <c r="Y643"/>
  <c r="X643"/>
  <c r="Y642"/>
  <c r="X642"/>
  <c r="Y641"/>
  <c r="X641"/>
  <c r="AR641"/>
  <c r="Y640"/>
  <c r="X640"/>
  <c r="W640"/>
  <c r="V640"/>
  <c r="Y639"/>
  <c r="X639"/>
  <c r="Y638"/>
  <c r="X638"/>
  <c r="Y637"/>
  <c r="X637"/>
  <c r="AR637"/>
  <c r="Y636"/>
  <c r="AN636" s="1"/>
  <c r="X636"/>
  <c r="Y635"/>
  <c r="X635"/>
  <c r="Y634"/>
  <c r="X634"/>
  <c r="Y633"/>
  <c r="AN633"/>
  <c r="X633"/>
  <c r="Y632"/>
  <c r="X632"/>
  <c r="Y631"/>
  <c r="X631"/>
  <c r="Y630"/>
  <c r="AN630" s="1"/>
  <c r="X630"/>
  <c r="Y629"/>
  <c r="X629"/>
  <c r="Y628"/>
  <c r="AN628" s="1"/>
  <c r="X628"/>
  <c r="Y627"/>
  <c r="X627"/>
  <c r="AR627"/>
  <c r="Y626"/>
  <c r="X626"/>
  <c r="Y625"/>
  <c r="X625"/>
  <c r="Y624"/>
  <c r="X624"/>
  <c r="Y623"/>
  <c r="X623"/>
  <c r="Y622"/>
  <c r="X622"/>
  <c r="Y621"/>
  <c r="X621"/>
  <c r="Y620"/>
  <c r="X620"/>
  <c r="Y619"/>
  <c r="X619"/>
  <c r="Y618"/>
  <c r="X618"/>
  <c r="AM618" s="1"/>
  <c r="Y617"/>
  <c r="X617"/>
  <c r="Y616"/>
  <c r="X616"/>
  <c r="Y615"/>
  <c r="X615"/>
  <c r="Y614"/>
  <c r="X614"/>
  <c r="Y613"/>
  <c r="X613"/>
  <c r="Y612"/>
  <c r="X612"/>
  <c r="Y611"/>
  <c r="X611"/>
  <c r="Y610"/>
  <c r="X610"/>
  <c r="Y609"/>
  <c r="X609"/>
  <c r="AA608"/>
  <c r="Y608"/>
  <c r="X608"/>
  <c r="Y607"/>
  <c r="X607"/>
  <c r="Y606"/>
  <c r="X606"/>
  <c r="Y605"/>
  <c r="X605"/>
  <c r="AA604"/>
  <c r="Y604"/>
  <c r="X604"/>
  <c r="Y603"/>
  <c r="X603"/>
  <c r="Y602"/>
  <c r="X602"/>
  <c r="Y600"/>
  <c r="X600"/>
  <c r="Y599"/>
  <c r="X599"/>
  <c r="Y598"/>
  <c r="X598"/>
  <c r="Y597"/>
  <c r="X597"/>
  <c r="Y596"/>
  <c r="X596"/>
  <c r="Y595"/>
  <c r="X595"/>
  <c r="Y594"/>
  <c r="X594"/>
  <c r="AR594"/>
  <c r="Y593"/>
  <c r="X593"/>
  <c r="AR593"/>
  <c r="Y592"/>
  <c r="X592"/>
  <c r="Y591"/>
  <c r="X591"/>
  <c r="AR591"/>
  <c r="Y590"/>
  <c r="X590"/>
  <c r="Y589"/>
  <c r="X589"/>
  <c r="Y588"/>
  <c r="X588"/>
  <c r="Y587"/>
  <c r="X587"/>
  <c r="AR587"/>
  <c r="Y586"/>
  <c r="X586"/>
  <c r="Y585"/>
  <c r="X585"/>
  <c r="Y584"/>
  <c r="X584"/>
  <c r="Y583"/>
  <c r="X583"/>
  <c r="Y582"/>
  <c r="X582"/>
  <c r="Y581"/>
  <c r="X581"/>
  <c r="Z580"/>
  <c r="Y580"/>
  <c r="X580"/>
  <c r="AR580"/>
  <c r="AA579"/>
  <c r="Y579"/>
  <c r="X579"/>
  <c r="Z578"/>
  <c r="Y578"/>
  <c r="X578"/>
  <c r="Z577"/>
  <c r="Y577"/>
  <c r="X577"/>
  <c r="Z576"/>
  <c r="Y576"/>
  <c r="X576"/>
  <c r="AA575"/>
  <c r="Y575"/>
  <c r="X575"/>
  <c r="AA574"/>
  <c r="Y574"/>
  <c r="X574"/>
  <c r="AA573"/>
  <c r="Y573"/>
  <c r="X573"/>
  <c r="Z572"/>
  <c r="Y572"/>
  <c r="X572"/>
  <c r="Z571"/>
  <c r="Y571"/>
  <c r="X571"/>
  <c r="AA570"/>
  <c r="Z570"/>
  <c r="Y570"/>
  <c r="X570"/>
  <c r="Z569"/>
  <c r="Y569"/>
  <c r="X569"/>
  <c r="AR569"/>
  <c r="Z568"/>
  <c r="Y568"/>
  <c r="X568"/>
  <c r="Z567"/>
  <c r="Y567"/>
  <c r="X567"/>
  <c r="Z566"/>
  <c r="Y566"/>
  <c r="X566"/>
  <c r="Y565"/>
  <c r="X565"/>
  <c r="Y564"/>
  <c r="X564"/>
  <c r="Y563"/>
  <c r="X563"/>
  <c r="AR563"/>
  <c r="Y562"/>
  <c r="X562"/>
  <c r="Y561"/>
  <c r="X561"/>
  <c r="AR561"/>
  <c r="Y560"/>
  <c r="X560"/>
  <c r="Y559"/>
  <c r="X559"/>
  <c r="AR559"/>
  <c r="Y558"/>
  <c r="X558"/>
  <c r="Y557"/>
  <c r="X557"/>
  <c r="AR557"/>
  <c r="Y556"/>
  <c r="X556"/>
  <c r="AM556"/>
  <c r="AR556"/>
  <c r="Y555"/>
  <c r="X555"/>
  <c r="AR555"/>
  <c r="Y554"/>
  <c r="X554"/>
  <c r="AR554"/>
  <c r="Y553"/>
  <c r="X553"/>
  <c r="AR553"/>
  <c r="Y552"/>
  <c r="X552"/>
  <c r="Y551"/>
  <c r="X551"/>
  <c r="AR551"/>
  <c r="Y550"/>
  <c r="X550"/>
  <c r="Y549"/>
  <c r="X549"/>
  <c r="AR549"/>
  <c r="Y548"/>
  <c r="X548"/>
  <c r="Y547"/>
  <c r="X547"/>
  <c r="AR547"/>
  <c r="Y546"/>
  <c r="X546"/>
  <c r="AM546"/>
  <c r="Y545"/>
  <c r="X545"/>
  <c r="Y544"/>
  <c r="X544"/>
  <c r="Y543"/>
  <c r="X543"/>
  <c r="Y542"/>
  <c r="X542"/>
  <c r="Y541"/>
  <c r="X541"/>
  <c r="AR541"/>
  <c r="Y540"/>
  <c r="X540"/>
  <c r="Y539"/>
  <c r="X539"/>
  <c r="Y538"/>
  <c r="X538"/>
  <c r="Y537"/>
  <c r="X537"/>
  <c r="Y536"/>
  <c r="X536"/>
  <c r="AM536"/>
  <c r="Y535"/>
  <c r="X535"/>
  <c r="Y534"/>
  <c r="X534"/>
  <c r="Y533"/>
  <c r="X533"/>
  <c r="Y532"/>
  <c r="X532"/>
  <c r="Y531"/>
  <c r="X531"/>
  <c r="Y530"/>
  <c r="X530"/>
  <c r="Y529"/>
  <c r="X529"/>
  <c r="AR529"/>
  <c r="Y528"/>
  <c r="X528"/>
  <c r="Y527"/>
  <c r="X527"/>
  <c r="Y526"/>
  <c r="X526"/>
  <c r="Y525"/>
  <c r="X525"/>
  <c r="Y524"/>
  <c r="X524"/>
  <c r="Y523"/>
  <c r="X523"/>
  <c r="Y522"/>
  <c r="X522"/>
  <c r="Y521"/>
  <c r="X521"/>
  <c r="Y520"/>
  <c r="X520"/>
  <c r="Y519"/>
  <c r="X519"/>
  <c r="AR519"/>
  <c r="Y518"/>
  <c r="X518"/>
  <c r="Y517"/>
  <c r="AN517"/>
  <c r="X517"/>
  <c r="AR517"/>
  <c r="Y516"/>
  <c r="X516"/>
  <c r="AM516" s="1"/>
  <c r="Y515"/>
  <c r="X515"/>
  <c r="AR515"/>
  <c r="Y514"/>
  <c r="X514"/>
  <c r="AM514" s="1"/>
  <c r="Y513"/>
  <c r="X513"/>
  <c r="Y512"/>
  <c r="X512"/>
  <c r="AM512"/>
  <c r="Y511"/>
  <c r="X511"/>
  <c r="AR511"/>
  <c r="Y510"/>
  <c r="X510"/>
  <c r="AM510"/>
  <c r="AR510"/>
  <c r="Y509"/>
  <c r="X509"/>
  <c r="AR509"/>
  <c r="Y508"/>
  <c r="X508"/>
  <c r="Y507"/>
  <c r="X507"/>
  <c r="Y506"/>
  <c r="X506"/>
  <c r="Y505"/>
  <c r="X505"/>
  <c r="Y504"/>
  <c r="X504"/>
  <c r="Y503"/>
  <c r="X503"/>
  <c r="AR503"/>
  <c r="Y502"/>
  <c r="X502"/>
  <c r="Y501"/>
  <c r="X501"/>
  <c r="AR501"/>
  <c r="Y500"/>
  <c r="X500"/>
  <c r="Y499"/>
  <c r="X499"/>
  <c r="AR499"/>
  <c r="Y498"/>
  <c r="X498"/>
  <c r="Y497"/>
  <c r="X497"/>
  <c r="Y496"/>
  <c r="X496"/>
  <c r="Y495"/>
  <c r="X495"/>
  <c r="Y494"/>
  <c r="X494"/>
  <c r="AM494"/>
  <c r="Y493"/>
  <c r="X493"/>
  <c r="Y492"/>
  <c r="X492"/>
  <c r="AM492" s="1"/>
  <c r="Y491"/>
  <c r="X491"/>
  <c r="Y490"/>
  <c r="X490"/>
  <c r="Y489"/>
  <c r="X489"/>
  <c r="AR489"/>
  <c r="Y488"/>
  <c r="X488"/>
  <c r="AM488" s="1"/>
  <c r="Y487"/>
  <c r="X487"/>
  <c r="Y486"/>
  <c r="X486"/>
  <c r="Y485"/>
  <c r="X485"/>
  <c r="Y484"/>
  <c r="X484"/>
  <c r="Y483"/>
  <c r="X483"/>
  <c r="Y482"/>
  <c r="X482"/>
  <c r="Y481"/>
  <c r="X481"/>
  <c r="AR481"/>
  <c r="Y480"/>
  <c r="X480"/>
  <c r="Y479"/>
  <c r="X479"/>
  <c r="Y478"/>
  <c r="X478"/>
  <c r="Y477"/>
  <c r="X477"/>
  <c r="AR477"/>
  <c r="Y476"/>
  <c r="X476"/>
  <c r="Y475"/>
  <c r="X475"/>
  <c r="Y474"/>
  <c r="X474"/>
  <c r="Y473"/>
  <c r="X473"/>
  <c r="Y472"/>
  <c r="X472"/>
  <c r="Y471"/>
  <c r="X471"/>
  <c r="AR471"/>
  <c r="Y470"/>
  <c r="X470"/>
  <c r="Y469"/>
  <c r="X469"/>
  <c r="AR469"/>
  <c r="Y468"/>
  <c r="X468"/>
  <c r="Y467"/>
  <c r="X467"/>
  <c r="Y466"/>
  <c r="X466"/>
  <c r="Y465"/>
  <c r="X465"/>
  <c r="AR465"/>
  <c r="Y464"/>
  <c r="X464"/>
  <c r="Y463"/>
  <c r="X463"/>
  <c r="Y462"/>
  <c r="X462"/>
  <c r="Y461"/>
  <c r="X461"/>
  <c r="AR461"/>
  <c r="Y460"/>
  <c r="X460"/>
  <c r="Y459"/>
  <c r="X459"/>
  <c r="AR459"/>
  <c r="Y458"/>
  <c r="X458"/>
  <c r="Y457"/>
  <c r="X457"/>
  <c r="AR457"/>
  <c r="Y456"/>
  <c r="X456"/>
  <c r="Y455"/>
  <c r="X455"/>
  <c r="Y454"/>
  <c r="X454"/>
  <c r="Y453"/>
  <c r="AN453" s="1"/>
  <c r="X453"/>
  <c r="AR453"/>
  <c r="Y452"/>
  <c r="X452"/>
  <c r="Y451"/>
  <c r="AN451" s="1"/>
  <c r="X451"/>
  <c r="Y450"/>
  <c r="X450"/>
  <c r="Y449"/>
  <c r="AN449"/>
  <c r="X449"/>
  <c r="Y448"/>
  <c r="X448"/>
  <c r="Y447"/>
  <c r="AN447" s="1"/>
  <c r="X447"/>
  <c r="Y446"/>
  <c r="X446"/>
  <c r="Y445"/>
  <c r="AN445" s="1"/>
  <c r="X445"/>
  <c r="Y444"/>
  <c r="X444"/>
  <c r="Y443"/>
  <c r="AN443" s="1"/>
  <c r="X443"/>
  <c r="Y442"/>
  <c r="X442"/>
  <c r="AM442" s="1"/>
  <c r="Y441"/>
  <c r="X441"/>
  <c r="Y440"/>
  <c r="X440"/>
  <c r="AM440" s="1"/>
  <c r="Y439"/>
  <c r="X439"/>
  <c r="AR439"/>
  <c r="Y438"/>
  <c r="X438"/>
  <c r="Y437"/>
  <c r="X437"/>
  <c r="Y436"/>
  <c r="X436"/>
  <c r="Y435"/>
  <c r="X435"/>
  <c r="AR435"/>
  <c r="Y434"/>
  <c r="X434"/>
  <c r="AM434" s="1"/>
  <c r="Y433"/>
  <c r="X433"/>
  <c r="Y432"/>
  <c r="X432"/>
  <c r="Y431"/>
  <c r="X431"/>
  <c r="AR431"/>
  <c r="Y430"/>
  <c r="X430"/>
  <c r="Y429"/>
  <c r="X429"/>
  <c r="AR429"/>
  <c r="Y428"/>
  <c r="X428"/>
  <c r="Y427"/>
  <c r="X427"/>
  <c r="AR427"/>
  <c r="Y426"/>
  <c r="X426"/>
  <c r="Y425"/>
  <c r="X425"/>
  <c r="Y424"/>
  <c r="X424"/>
  <c r="Y423"/>
  <c r="X423"/>
  <c r="AR423"/>
  <c r="Y422"/>
  <c r="X422"/>
  <c r="Y421"/>
  <c r="X421"/>
  <c r="AR421"/>
  <c r="Y420"/>
  <c r="X420"/>
  <c r="Y419"/>
  <c r="X419"/>
  <c r="AR419"/>
  <c r="Y418"/>
  <c r="X418"/>
  <c r="AM418" s="1"/>
  <c r="Y417"/>
  <c r="X417"/>
  <c r="AR417"/>
  <c r="Z416"/>
  <c r="Y416"/>
  <c r="X416"/>
  <c r="AA415"/>
  <c r="Y415"/>
  <c r="X415"/>
  <c r="Y414"/>
  <c r="X414"/>
  <c r="Y413"/>
  <c r="X413"/>
  <c r="Y412"/>
  <c r="X412"/>
  <c r="Y411"/>
  <c r="X411"/>
  <c r="Y410"/>
  <c r="X410"/>
  <c r="Y408"/>
  <c r="X408"/>
  <c r="W408"/>
  <c r="V408"/>
  <c r="AR408" s="1"/>
  <c r="AR403"/>
  <c r="Y401"/>
  <c r="X401"/>
  <c r="AR401"/>
  <c r="Y400"/>
  <c r="X400"/>
  <c r="Y399"/>
  <c r="AN399"/>
  <c r="X399"/>
  <c r="Y398"/>
  <c r="X398"/>
  <c r="Y397"/>
  <c r="AN397" s="1"/>
  <c r="AR397"/>
  <c r="Y396"/>
  <c r="X396"/>
  <c r="Y395"/>
  <c r="AN395" s="1"/>
  <c r="X395"/>
  <c r="AR395"/>
  <c r="Y394"/>
  <c r="X394"/>
  <c r="Y393"/>
  <c r="X393"/>
  <c r="AR393"/>
  <c r="Y392"/>
  <c r="X392"/>
  <c r="Y391"/>
  <c r="X391"/>
  <c r="Y390"/>
  <c r="X390"/>
  <c r="Y389"/>
  <c r="X389"/>
  <c r="AR389"/>
  <c r="Y388"/>
  <c r="X388"/>
  <c r="Y387"/>
  <c r="X387"/>
  <c r="Y386"/>
  <c r="X386"/>
  <c r="Y385"/>
  <c r="X385"/>
  <c r="AR385"/>
  <c r="Y384"/>
  <c r="X384"/>
  <c r="Z382"/>
  <c r="AO382" s="1"/>
  <c r="Y382"/>
  <c r="X382"/>
  <c r="Z381"/>
  <c r="AO381" s="1"/>
  <c r="Y381"/>
  <c r="X381"/>
  <c r="AK381"/>
  <c r="Z380"/>
  <c r="AO380" s="1"/>
  <c r="Y380"/>
  <c r="X380"/>
  <c r="AK380"/>
  <c r="AA379"/>
  <c r="Y379"/>
  <c r="X379"/>
  <c r="AK379"/>
  <c r="AR379" s="1"/>
  <c r="AA378"/>
  <c r="Y378"/>
  <c r="X378"/>
  <c r="AA377"/>
  <c r="Y377"/>
  <c r="X377"/>
  <c r="AA376"/>
  <c r="Y376"/>
  <c r="X376"/>
  <c r="AA375"/>
  <c r="Y375"/>
  <c r="X375"/>
  <c r="AK375"/>
  <c r="AA374"/>
  <c r="Y374"/>
  <c r="X374"/>
  <c r="AA373"/>
  <c r="Y373"/>
  <c r="X373"/>
  <c r="AK373"/>
  <c r="AA372"/>
  <c r="Y372"/>
  <c r="X372"/>
  <c r="AA371"/>
  <c r="Y371"/>
  <c r="X371"/>
  <c r="AK371"/>
  <c r="AA370"/>
  <c r="Y370"/>
  <c r="X370"/>
  <c r="AA369"/>
  <c r="Y369"/>
  <c r="X369"/>
  <c r="AK369"/>
  <c r="AA368"/>
  <c r="Y368"/>
  <c r="X368"/>
  <c r="Z367"/>
  <c r="Y367"/>
  <c r="X367"/>
  <c r="Z366"/>
  <c r="AO366" s="1"/>
  <c r="Y366"/>
  <c r="X366"/>
  <c r="AM366" s="1"/>
  <c r="Z365"/>
  <c r="AO365" s="1"/>
  <c r="Y365"/>
  <c r="X365"/>
  <c r="AK365"/>
  <c r="Z364"/>
  <c r="AO364" s="1"/>
  <c r="Y364"/>
  <c r="X364"/>
  <c r="AM364" s="1"/>
  <c r="AA363"/>
  <c r="Y363"/>
  <c r="X363"/>
  <c r="AA362"/>
  <c r="Y362"/>
  <c r="X362"/>
  <c r="AA361"/>
  <c r="Y361"/>
  <c r="X361"/>
  <c r="AA360"/>
  <c r="Y360"/>
  <c r="X360"/>
  <c r="AA359"/>
  <c r="Y359"/>
  <c r="X359"/>
  <c r="AK359"/>
  <c r="AA358"/>
  <c r="Y358"/>
  <c r="X358"/>
  <c r="AA357"/>
  <c r="Y357"/>
  <c r="X357"/>
  <c r="AA356"/>
  <c r="Y356"/>
  <c r="X356"/>
  <c r="AM356" s="1"/>
  <c r="AA355"/>
  <c r="Y355"/>
  <c r="X355"/>
  <c r="AA354"/>
  <c r="Y354"/>
  <c r="X354"/>
  <c r="AM354" s="1"/>
  <c r="AA353"/>
  <c r="Y353"/>
  <c r="X353"/>
  <c r="AK353"/>
  <c r="AA352"/>
  <c r="Y352"/>
  <c r="X352"/>
  <c r="AA351"/>
  <c r="Y351"/>
  <c r="X351"/>
  <c r="AK351"/>
  <c r="AA350"/>
  <c r="Y350"/>
  <c r="X350"/>
  <c r="AM350" s="1"/>
  <c r="AA349"/>
  <c r="Y349"/>
  <c r="X349"/>
  <c r="AA348"/>
  <c r="Y348"/>
  <c r="X348"/>
  <c r="AK348"/>
  <c r="AA347"/>
  <c r="Y347"/>
  <c r="X347"/>
  <c r="AA346"/>
  <c r="Y346"/>
  <c r="X346"/>
  <c r="AM346" s="1"/>
  <c r="Y345"/>
  <c r="X345"/>
  <c r="Y344"/>
  <c r="X344"/>
  <c r="AA343"/>
  <c r="Y343"/>
  <c r="X343"/>
  <c r="AK343"/>
  <c r="AA342"/>
  <c r="Y342"/>
  <c r="X342"/>
  <c r="AM342" s="1"/>
  <c r="AK342"/>
  <c r="AA341"/>
  <c r="Y341"/>
  <c r="X341"/>
  <c r="AA340"/>
  <c r="Y340"/>
  <c r="X340"/>
  <c r="H32" i="4"/>
  <c r="AA339" i="1"/>
  <c r="Y339"/>
  <c r="X339"/>
  <c r="AK339"/>
  <c r="AR339"/>
  <c r="AA338"/>
  <c r="Y338"/>
  <c r="X338"/>
  <c r="Y337"/>
  <c r="X337"/>
  <c r="Y336"/>
  <c r="X336"/>
  <c r="AA335"/>
  <c r="Y335"/>
  <c r="X335"/>
  <c r="AK335"/>
  <c r="AA334"/>
  <c r="Y334"/>
  <c r="X334"/>
  <c r="AA333"/>
  <c r="Y333"/>
  <c r="X333"/>
  <c r="AK333"/>
  <c r="AA332"/>
  <c r="Y332"/>
  <c r="X332"/>
  <c r="AA331"/>
  <c r="Y331"/>
  <c r="X331"/>
  <c r="Y330"/>
  <c r="X330"/>
  <c r="Y329"/>
  <c r="X329"/>
  <c r="Y328"/>
  <c r="X328"/>
  <c r="AM328" s="1"/>
  <c r="Y327"/>
  <c r="X327"/>
  <c r="AA326"/>
  <c r="Y326"/>
  <c r="X326"/>
  <c r="AA325"/>
  <c r="Y325"/>
  <c r="X325"/>
  <c r="AK325"/>
  <c r="AR325" s="1"/>
  <c r="AA324"/>
  <c r="Y324"/>
  <c r="X324"/>
  <c r="AM324" s="1"/>
  <c r="AA323"/>
  <c r="Y323"/>
  <c r="X323"/>
  <c r="AK323"/>
  <c r="AR323" s="1"/>
  <c r="Y322"/>
  <c r="X322"/>
  <c r="AA321"/>
  <c r="Y321"/>
  <c r="X321"/>
  <c r="AA320"/>
  <c r="Y320"/>
  <c r="X320"/>
  <c r="AA319"/>
  <c r="Y319"/>
  <c r="X319"/>
  <c r="AM319" s="1"/>
  <c r="AK319"/>
  <c r="AA318"/>
  <c r="Y318"/>
  <c r="X318"/>
  <c r="AM318" s="1"/>
  <c r="AA317"/>
  <c r="Y317"/>
  <c r="X317"/>
  <c r="AK317"/>
  <c r="AA316"/>
  <c r="Y316"/>
  <c r="X316"/>
  <c r="AA315"/>
  <c r="Y315"/>
  <c r="X315"/>
  <c r="AK315"/>
  <c r="AA314"/>
  <c r="Y314"/>
  <c r="X314"/>
  <c r="AA313"/>
  <c r="Y313"/>
  <c r="X313"/>
  <c r="AK313"/>
  <c r="AA312"/>
  <c r="Y312"/>
  <c r="X312"/>
  <c r="AA311"/>
  <c r="Y311"/>
  <c r="X311"/>
  <c r="AK311"/>
  <c r="AA310"/>
  <c r="Y310"/>
  <c r="X310"/>
  <c r="AK310"/>
  <c r="AR310" s="1"/>
  <c r="AA309"/>
  <c r="Y309"/>
  <c r="X309"/>
  <c r="AK309"/>
  <c r="AA308"/>
  <c r="Y308"/>
  <c r="X308"/>
  <c r="AA307"/>
  <c r="Y307"/>
  <c r="X307"/>
  <c r="AK307"/>
  <c r="AA306"/>
  <c r="Y306"/>
  <c r="X306"/>
  <c r="AA305"/>
  <c r="Y305"/>
  <c r="X305"/>
  <c r="AK305"/>
  <c r="AA304"/>
  <c r="Y304"/>
  <c r="X304"/>
  <c r="AA303"/>
  <c r="Y303"/>
  <c r="X303"/>
  <c r="AK303"/>
  <c r="AA302"/>
  <c r="Y302"/>
  <c r="X302"/>
  <c r="AA301"/>
  <c r="Y301"/>
  <c r="X301"/>
  <c r="AK301"/>
  <c r="AA300"/>
  <c r="Y300"/>
  <c r="X300"/>
  <c r="AA299"/>
  <c r="Y299"/>
  <c r="X299"/>
  <c r="AK299"/>
  <c r="AA298"/>
  <c r="Y298"/>
  <c r="X298"/>
  <c r="AA297"/>
  <c r="Y297"/>
  <c r="X297"/>
  <c r="AK297"/>
  <c r="AA296"/>
  <c r="Y296"/>
  <c r="X296"/>
  <c r="AA295"/>
  <c r="Y295"/>
  <c r="X295"/>
  <c r="AK295"/>
  <c r="AA294"/>
  <c r="Y294"/>
  <c r="X294"/>
  <c r="AA293"/>
  <c r="Y293"/>
  <c r="X293"/>
  <c r="W293"/>
  <c r="V293"/>
  <c r="AA292"/>
  <c r="Y292"/>
  <c r="X292"/>
  <c r="AM292" s="1"/>
  <c r="W292"/>
  <c r="V292"/>
  <c r="AA291"/>
  <c r="Y291"/>
  <c r="X291"/>
  <c r="W291"/>
  <c r="V291"/>
  <c r="AK291" s="1"/>
  <c r="AA290"/>
  <c r="Y290"/>
  <c r="X290"/>
  <c r="W290"/>
  <c r="V290"/>
  <c r="AK290" s="1"/>
  <c r="AA289"/>
  <c r="Y289"/>
  <c r="X289"/>
  <c r="W289"/>
  <c r="V289"/>
  <c r="AA288"/>
  <c r="AP288" s="1"/>
  <c r="Y288"/>
  <c r="X288"/>
  <c r="W288"/>
  <c r="AL288" s="1"/>
  <c r="V288"/>
  <c r="AA287"/>
  <c r="AP287" s="1"/>
  <c r="W287"/>
  <c r="AL287" s="1"/>
  <c r="V287"/>
  <c r="AA286"/>
  <c r="Y286"/>
  <c r="X286"/>
  <c r="W286"/>
  <c r="V286"/>
  <c r="Z284"/>
  <c r="Y284"/>
  <c r="X284"/>
  <c r="AM284" s="1"/>
  <c r="AL284"/>
  <c r="AA283"/>
  <c r="Y283"/>
  <c r="X283"/>
  <c r="AK283"/>
  <c r="Y282"/>
  <c r="X282"/>
  <c r="Y281"/>
  <c r="X281"/>
  <c r="Y280"/>
  <c r="X280"/>
  <c r="Y279"/>
  <c r="X279"/>
  <c r="AK279"/>
  <c r="Y278"/>
  <c r="X278"/>
  <c r="AM278" s="1"/>
  <c r="Y277"/>
  <c r="X277"/>
  <c r="Y276"/>
  <c r="X276"/>
  <c r="Y275"/>
  <c r="X275"/>
  <c r="Y274"/>
  <c r="X274"/>
  <c r="Y273"/>
  <c r="X273"/>
  <c r="Y272"/>
  <c r="X272"/>
  <c r="Y271"/>
  <c r="X271"/>
  <c r="AK271"/>
  <c r="Z270"/>
  <c r="AO270" s="1"/>
  <c r="Y270"/>
  <c r="X270"/>
  <c r="Z269"/>
  <c r="AO269" s="1"/>
  <c r="Y269"/>
  <c r="X269"/>
  <c r="Z268"/>
  <c r="AO268" s="1"/>
  <c r="Y268"/>
  <c r="X268"/>
  <c r="Z267"/>
  <c r="AO267" s="1"/>
  <c r="Y267"/>
  <c r="X267"/>
  <c r="AK267"/>
  <c r="Z266"/>
  <c r="Y266"/>
  <c r="X266"/>
  <c r="Z265"/>
  <c r="Y265"/>
  <c r="X265"/>
  <c r="Z264"/>
  <c r="Y264"/>
  <c r="X264"/>
  <c r="Z263"/>
  <c r="Y263"/>
  <c r="X263"/>
  <c r="Z262"/>
  <c r="Y262"/>
  <c r="X262"/>
  <c r="Z261"/>
  <c r="Y261"/>
  <c r="X261"/>
  <c r="Z260"/>
  <c r="Y260"/>
  <c r="AN260"/>
  <c r="X260"/>
  <c r="Z259"/>
  <c r="Y259"/>
  <c r="X259"/>
  <c r="Z258"/>
  <c r="Y258"/>
  <c r="X258"/>
  <c r="Z257"/>
  <c r="Y257"/>
  <c r="X257"/>
  <c r="AA256"/>
  <c r="Y256"/>
  <c r="X256"/>
  <c r="AA255"/>
  <c r="Y255"/>
  <c r="X255"/>
  <c r="AK255"/>
  <c r="AR255"/>
  <c r="AA254"/>
  <c r="Y254"/>
  <c r="X254"/>
  <c r="AA253"/>
  <c r="Y253"/>
  <c r="X253"/>
  <c r="AK253"/>
  <c r="Z252"/>
  <c r="Y252"/>
  <c r="X252"/>
  <c r="Z251"/>
  <c r="Y251"/>
  <c r="X251"/>
  <c r="AA250"/>
  <c r="Y250"/>
  <c r="X250"/>
  <c r="AA249"/>
  <c r="Y249"/>
  <c r="X249"/>
  <c r="AK249"/>
  <c r="AA248"/>
  <c r="Y248"/>
  <c r="X248"/>
  <c r="AA247"/>
  <c r="Y247"/>
  <c r="X247"/>
  <c r="AK247"/>
  <c r="AA246"/>
  <c r="Y246"/>
  <c r="X246"/>
  <c r="AA245"/>
  <c r="Y245"/>
  <c r="X245"/>
  <c r="AK245"/>
  <c r="AR245" s="1"/>
  <c r="Z244"/>
  <c r="Y244"/>
  <c r="X244"/>
  <c r="AM244" s="1"/>
  <c r="Z243"/>
  <c r="Y243"/>
  <c r="X243"/>
  <c r="AL243"/>
  <c r="Z242"/>
  <c r="Y242"/>
  <c r="X242"/>
  <c r="Z241"/>
  <c r="Y241"/>
  <c r="X241"/>
  <c r="AL241"/>
  <c r="AA240"/>
  <c r="Y240"/>
  <c r="X240"/>
  <c r="AA239"/>
  <c r="Y239"/>
  <c r="X239"/>
  <c r="AK239"/>
  <c r="Z238"/>
  <c r="Y238"/>
  <c r="X238"/>
  <c r="Z237"/>
  <c r="Y237"/>
  <c r="X237"/>
  <c r="AA236"/>
  <c r="Y236"/>
  <c r="X236"/>
  <c r="Z235"/>
  <c r="Y235"/>
  <c r="X235"/>
  <c r="Z234"/>
  <c r="Y234"/>
  <c r="X234"/>
  <c r="Z233"/>
  <c r="Y233"/>
  <c r="X233"/>
  <c r="Z232"/>
  <c r="Y232"/>
  <c r="X232"/>
  <c r="AA231"/>
  <c r="Y231"/>
  <c r="X231"/>
  <c r="AK231"/>
  <c r="AA230"/>
  <c r="Y230"/>
  <c r="X230"/>
  <c r="AA229"/>
  <c r="Y229"/>
  <c r="X229"/>
  <c r="AK229"/>
  <c r="Z228"/>
  <c r="Y228"/>
  <c r="X228"/>
  <c r="Z227"/>
  <c r="Y227"/>
  <c r="X227"/>
  <c r="Z226"/>
  <c r="Y226"/>
  <c r="X226"/>
  <c r="Z225"/>
  <c r="Y225"/>
  <c r="X225"/>
  <c r="Z224"/>
  <c r="Y224"/>
  <c r="X224"/>
  <c r="AA223"/>
  <c r="Y223"/>
  <c r="X223"/>
  <c r="Z222"/>
  <c r="Y222"/>
  <c r="X222"/>
  <c r="AA221"/>
  <c r="Y221"/>
  <c r="X221"/>
  <c r="AK221"/>
  <c r="Z220"/>
  <c r="Y220"/>
  <c r="X220"/>
  <c r="AA219"/>
  <c r="Y219"/>
  <c r="X219"/>
  <c r="AK219"/>
  <c r="Y218"/>
  <c r="X218"/>
  <c r="Y217"/>
  <c r="X217"/>
  <c r="Y216"/>
  <c r="X216"/>
  <c r="Y215"/>
  <c r="X215"/>
  <c r="Y214"/>
  <c r="X214"/>
  <c r="AM214"/>
  <c r="Y213"/>
  <c r="X213"/>
  <c r="Y212"/>
  <c r="X212"/>
  <c r="Y211"/>
  <c r="X211"/>
  <c r="Y210"/>
  <c r="X210"/>
  <c r="Y209"/>
  <c r="X209"/>
  <c r="Y208"/>
  <c r="X208"/>
  <c r="Y207"/>
  <c r="X207"/>
  <c r="Y206"/>
  <c r="X206"/>
  <c r="Y205"/>
  <c r="X205"/>
  <c r="Y204"/>
  <c r="X204"/>
  <c r="Y203"/>
  <c r="X203"/>
  <c r="Y202"/>
  <c r="X202"/>
  <c r="Y201"/>
  <c r="X201"/>
  <c r="Y200"/>
  <c r="X200"/>
  <c r="Y199"/>
  <c r="X199"/>
  <c r="Z198"/>
  <c r="AO198" s="1"/>
  <c r="Y198"/>
  <c r="X198"/>
  <c r="Z197"/>
  <c r="Y197"/>
  <c r="X197"/>
  <c r="AL197"/>
  <c r="AA196"/>
  <c r="Y196"/>
  <c r="X196"/>
  <c r="Z195"/>
  <c r="Y195"/>
  <c r="X195"/>
  <c r="Y194"/>
  <c r="X194"/>
  <c r="AM194"/>
  <c r="Y193"/>
  <c r="X193"/>
  <c r="Y192"/>
  <c r="X192"/>
  <c r="Y191"/>
  <c r="X191"/>
  <c r="Z190"/>
  <c r="Y190"/>
  <c r="X190"/>
  <c r="AA189"/>
  <c r="Y189"/>
  <c r="X189"/>
  <c r="AK189"/>
  <c r="AR189"/>
  <c r="AA188"/>
  <c r="Y188"/>
  <c r="X188"/>
  <c r="Z187"/>
  <c r="Y187"/>
  <c r="X187"/>
  <c r="Z186"/>
  <c r="Y186"/>
  <c r="X186"/>
  <c r="AL186"/>
  <c r="AA185"/>
  <c r="Y185"/>
  <c r="X185"/>
  <c r="AK185"/>
  <c r="Z184"/>
  <c r="Y184"/>
  <c r="X184"/>
  <c r="Y183"/>
  <c r="X183"/>
  <c r="Y182"/>
  <c r="X182"/>
  <c r="AM182"/>
  <c r="Y181"/>
  <c r="X181"/>
  <c r="Y180"/>
  <c r="X180"/>
  <c r="Y179"/>
  <c r="X179"/>
  <c r="AA178"/>
  <c r="Z178"/>
  <c r="Y178"/>
  <c r="X178"/>
  <c r="Y177"/>
  <c r="X177"/>
  <c r="Y176"/>
  <c r="X176"/>
  <c r="Z175"/>
  <c r="Y175"/>
  <c r="X175"/>
  <c r="AL175"/>
  <c r="Z174"/>
  <c r="Y174"/>
  <c r="X174"/>
  <c r="Z173"/>
  <c r="Y173"/>
  <c r="X173"/>
  <c r="AA172"/>
  <c r="Y172"/>
  <c r="X172"/>
  <c r="AK172"/>
  <c r="AA171"/>
  <c r="Y171"/>
  <c r="X171"/>
  <c r="AK171"/>
  <c r="AR171" s="1"/>
  <c r="AA170"/>
  <c r="Y170"/>
  <c r="X170"/>
  <c r="AA169"/>
  <c r="Y169"/>
  <c r="X169"/>
  <c r="AK169"/>
  <c r="AR169" s="1"/>
  <c r="AA168"/>
  <c r="Y168"/>
  <c r="X168"/>
  <c r="AA167"/>
  <c r="Y167"/>
  <c r="X167"/>
  <c r="AK167"/>
  <c r="AA166"/>
  <c r="Y166"/>
  <c r="X166"/>
  <c r="AA165"/>
  <c r="Y165"/>
  <c r="X165"/>
  <c r="AK165"/>
  <c r="AR165"/>
  <c r="AA164"/>
  <c r="Y164"/>
  <c r="X164"/>
  <c r="AM164"/>
  <c r="AA163"/>
  <c r="Y163"/>
  <c r="X163"/>
  <c r="AK163"/>
  <c r="AR163" s="1"/>
  <c r="AA162"/>
  <c r="Y162"/>
  <c r="X162"/>
  <c r="AM162" s="1"/>
  <c r="AA161"/>
  <c r="Y161"/>
  <c r="X161"/>
  <c r="AK161"/>
  <c r="Y160"/>
  <c r="X160"/>
  <c r="AM160"/>
  <c r="AA159"/>
  <c r="Y159"/>
  <c r="X159"/>
  <c r="AK159"/>
  <c r="AA158"/>
  <c r="Y158"/>
  <c r="X158"/>
  <c r="AM158"/>
  <c r="AA157"/>
  <c r="Y157"/>
  <c r="X157"/>
  <c r="AK157"/>
  <c r="AA156"/>
  <c r="Y156"/>
  <c r="X156"/>
  <c r="AM156"/>
  <c r="AA155"/>
  <c r="Y155"/>
  <c r="X155"/>
  <c r="AK155"/>
  <c r="AA154"/>
  <c r="Y154"/>
  <c r="X154"/>
  <c r="AM154"/>
  <c r="AA153"/>
  <c r="Y153"/>
  <c r="X153"/>
  <c r="AK153"/>
  <c r="AA152"/>
  <c r="Y152"/>
  <c r="AN152" s="1"/>
  <c r="X152"/>
  <c r="Z151"/>
  <c r="Y151"/>
  <c r="X151"/>
  <c r="Z150"/>
  <c r="Y150"/>
  <c r="X150"/>
  <c r="AA149"/>
  <c r="Y149"/>
  <c r="X149"/>
  <c r="AA148"/>
  <c r="Y148"/>
  <c r="AN148" s="1"/>
  <c r="X148"/>
  <c r="AM148" s="1"/>
  <c r="O50" i="35"/>
  <c r="P50" s="1"/>
  <c r="AA147" i="1"/>
  <c r="Y147"/>
  <c r="X147"/>
  <c r="AK147"/>
  <c r="Z146"/>
  <c r="Y146"/>
  <c r="X146"/>
  <c r="AA145"/>
  <c r="Y145"/>
  <c r="X145"/>
  <c r="AK145"/>
  <c r="AA144"/>
  <c r="Y144"/>
  <c r="X144"/>
  <c r="Z143"/>
  <c r="Y143"/>
  <c r="X143"/>
  <c r="Z142"/>
  <c r="Y142"/>
  <c r="X142"/>
  <c r="AA141"/>
  <c r="Y141"/>
  <c r="X141"/>
  <c r="AK141"/>
  <c r="Z140"/>
  <c r="Y140"/>
  <c r="X140"/>
  <c r="AM140" s="1"/>
  <c r="Z139"/>
  <c r="Y139"/>
  <c r="X139"/>
  <c r="AA138"/>
  <c r="Y138"/>
  <c r="X138"/>
  <c r="AA137"/>
  <c r="Y137"/>
  <c r="X137"/>
  <c r="AK137"/>
  <c r="AA136"/>
  <c r="Y136"/>
  <c r="X136"/>
  <c r="Z135"/>
  <c r="Y135"/>
  <c r="X135"/>
  <c r="AA134"/>
  <c r="Y134"/>
  <c r="X134"/>
  <c r="Z133"/>
  <c r="Y133"/>
  <c r="X133"/>
  <c r="Z132"/>
  <c r="Y132"/>
  <c r="X132"/>
  <c r="AM132" s="1"/>
  <c r="AA131"/>
  <c r="Y131"/>
  <c r="X131"/>
  <c r="AK131"/>
  <c r="Z130"/>
  <c r="Y130"/>
  <c r="X130"/>
  <c r="AA129"/>
  <c r="Y129"/>
  <c r="X129"/>
  <c r="AK129"/>
  <c r="Z128"/>
  <c r="Y128"/>
  <c r="X128"/>
  <c r="Z127"/>
  <c r="Y127"/>
  <c r="X127"/>
  <c r="AA126"/>
  <c r="Y126"/>
  <c r="X126"/>
  <c r="Z125"/>
  <c r="Y125"/>
  <c r="X125"/>
  <c r="AA124"/>
  <c r="Y124"/>
  <c r="X124"/>
  <c r="AA123"/>
  <c r="Y123"/>
  <c r="X123"/>
  <c r="AK123"/>
  <c r="Z122"/>
  <c r="Y122"/>
  <c r="X122"/>
  <c r="Y121"/>
  <c r="X121"/>
  <c r="Y120"/>
  <c r="X120"/>
  <c r="AM120" s="1"/>
  <c r="AA119"/>
  <c r="Y119"/>
  <c r="X119"/>
  <c r="AK119"/>
  <c r="Z118"/>
  <c r="Y118"/>
  <c r="X118"/>
  <c r="AM118" s="1"/>
  <c r="Y117"/>
  <c r="AN117" s="1"/>
  <c r="X117"/>
  <c r="AK117"/>
  <c r="Z116"/>
  <c r="Y116"/>
  <c r="AN116"/>
  <c r="X116"/>
  <c r="AM116" s="1"/>
  <c r="Y115"/>
  <c r="AN115" s="1"/>
  <c r="X115"/>
  <c r="AK115"/>
  <c r="Z114"/>
  <c r="Y114"/>
  <c r="AN114" s="1"/>
  <c r="X114"/>
  <c r="AM114" s="1"/>
  <c r="AA112"/>
  <c r="Y112"/>
  <c r="X112"/>
  <c r="AA111"/>
  <c r="Y111"/>
  <c r="X111"/>
  <c r="AK111"/>
  <c r="AR111" s="1"/>
  <c r="AA110"/>
  <c r="Y110"/>
  <c r="X110"/>
  <c r="AA109"/>
  <c r="Y109"/>
  <c r="X109"/>
  <c r="AA108"/>
  <c r="Y108"/>
  <c r="X108"/>
  <c r="AA107"/>
  <c r="Y107"/>
  <c r="X107"/>
  <c r="AK107"/>
  <c r="AA106"/>
  <c r="Y106"/>
  <c r="X106"/>
  <c r="AA105"/>
  <c r="Y105"/>
  <c r="X105"/>
  <c r="AA104"/>
  <c r="Y104"/>
  <c r="X104"/>
  <c r="AA103"/>
  <c r="Y103"/>
  <c r="X103"/>
  <c r="AK103"/>
  <c r="Z99"/>
  <c r="Y99"/>
  <c r="X99"/>
  <c r="W99"/>
  <c r="V99"/>
  <c r="AA93"/>
  <c r="Z93"/>
  <c r="AO93" s="1"/>
  <c r="Y93"/>
  <c r="X93"/>
  <c r="AA92"/>
  <c r="Z92"/>
  <c r="AO92" s="1"/>
  <c r="Y92"/>
  <c r="X92"/>
  <c r="AA91"/>
  <c r="Z91"/>
  <c r="AO91" s="1"/>
  <c r="Y91"/>
  <c r="X91"/>
  <c r="AA90"/>
  <c r="Z90"/>
  <c r="AO90" s="1"/>
  <c r="Y90"/>
  <c r="X90"/>
  <c r="AK90"/>
  <c r="AR90" s="1"/>
  <c r="AA89"/>
  <c r="Y89"/>
  <c r="X89"/>
  <c r="AM89" s="1"/>
  <c r="AA88"/>
  <c r="Y88"/>
  <c r="X88"/>
  <c r="AK88"/>
  <c r="AA87"/>
  <c r="Y87"/>
  <c r="X87"/>
  <c r="AA86"/>
  <c r="Y86"/>
  <c r="X86"/>
  <c r="AA85"/>
  <c r="Y85"/>
  <c r="X85"/>
  <c r="AA84"/>
  <c r="Y84"/>
  <c r="X84"/>
  <c r="AK84"/>
  <c r="AA83"/>
  <c r="Y83"/>
  <c r="X83"/>
  <c r="AK83"/>
  <c r="AA82"/>
  <c r="Y82"/>
  <c r="X82"/>
  <c r="H16" i="4"/>
  <c r="H16" i="8" s="1"/>
  <c r="AA81" i="1"/>
  <c r="Y81"/>
  <c r="X81"/>
  <c r="AA80"/>
  <c r="Y80"/>
  <c r="X80"/>
  <c r="AK80"/>
  <c r="AA79"/>
  <c r="Y79"/>
  <c r="X79"/>
  <c r="AA78"/>
  <c r="Y78"/>
  <c r="X78"/>
  <c r="AK78"/>
  <c r="AA77"/>
  <c r="Y77"/>
  <c r="X77"/>
  <c r="AA76"/>
  <c r="Y76"/>
  <c r="X76"/>
  <c r="AK76"/>
  <c r="AA75"/>
  <c r="Y75"/>
  <c r="X75"/>
  <c r="AM75" s="1"/>
  <c r="AA74"/>
  <c r="Y74"/>
  <c r="X74"/>
  <c r="AK74"/>
  <c r="AR74" s="1"/>
  <c r="AA73"/>
  <c r="Y73"/>
  <c r="X73"/>
  <c r="AA72"/>
  <c r="Y72"/>
  <c r="X72"/>
  <c r="AA71"/>
  <c r="Y71"/>
  <c r="X71"/>
  <c r="AK71"/>
  <c r="Z69"/>
  <c r="Y69"/>
  <c r="X69"/>
  <c r="Z68"/>
  <c r="Y68"/>
  <c r="X68"/>
  <c r="AL68"/>
  <c r="Z67"/>
  <c r="Y67"/>
  <c r="AN67" s="1"/>
  <c r="X67"/>
  <c r="Z66"/>
  <c r="Y66"/>
  <c r="X66"/>
  <c r="Z65"/>
  <c r="Y65"/>
  <c r="AN65" s="1"/>
  <c r="X65"/>
  <c r="AL65"/>
  <c r="AR65" s="1"/>
  <c r="Z64"/>
  <c r="Y64"/>
  <c r="X64"/>
  <c r="Z63"/>
  <c r="Y63"/>
  <c r="X63"/>
  <c r="AL63"/>
  <c r="Z62"/>
  <c r="Y62"/>
  <c r="X62"/>
  <c r="AL62"/>
  <c r="Y61"/>
  <c r="X61"/>
  <c r="Y60"/>
  <c r="X60"/>
  <c r="Z59"/>
  <c r="Y59"/>
  <c r="X59"/>
  <c r="Z58"/>
  <c r="Y58"/>
  <c r="X58"/>
  <c r="AL58"/>
  <c r="Z57"/>
  <c r="Y57"/>
  <c r="X57"/>
  <c r="Z56"/>
  <c r="Y56"/>
  <c r="X56"/>
  <c r="AA55"/>
  <c r="Y55"/>
  <c r="X55"/>
  <c r="AA54"/>
  <c r="Y54"/>
  <c r="X54"/>
  <c r="AK54"/>
  <c r="AR54" s="1"/>
  <c r="Z26"/>
  <c r="Y26"/>
  <c r="X26"/>
  <c r="AA25"/>
  <c r="Z25"/>
  <c r="Y25"/>
  <c r="X25"/>
  <c r="AK25"/>
  <c r="AA24"/>
  <c r="Z24"/>
  <c r="Y24"/>
  <c r="X24"/>
  <c r="AK24"/>
  <c r="AA23"/>
  <c r="Z23"/>
  <c r="AO23" s="1"/>
  <c r="Y23"/>
  <c r="X23"/>
  <c r="AA22"/>
  <c r="Z22"/>
  <c r="Y22"/>
  <c r="X22"/>
  <c r="AA21"/>
  <c r="Z21"/>
  <c r="AO21" s="1"/>
  <c r="Y21"/>
  <c r="X21"/>
  <c r="AK21"/>
  <c r="AR21" s="1"/>
  <c r="AA20"/>
  <c r="Z20"/>
  <c r="Y20"/>
  <c r="X20"/>
  <c r="AA19"/>
  <c r="Z19"/>
  <c r="Y19"/>
  <c r="X19"/>
  <c r="AA18"/>
  <c r="Z18"/>
  <c r="AO18" s="1"/>
  <c r="Y18"/>
  <c r="X18"/>
  <c r="AK18"/>
  <c r="AA17"/>
  <c r="Z17"/>
  <c r="Y17"/>
  <c r="X17"/>
  <c r="AA16"/>
  <c r="Z16"/>
  <c r="AT16" s="1"/>
  <c r="Y16"/>
  <c r="X16"/>
  <c r="Y15"/>
  <c r="X15"/>
  <c r="AK15"/>
  <c r="AN823"/>
  <c r="AN819"/>
  <c r="AN815"/>
  <c r="AN813"/>
  <c r="AN811"/>
  <c r="AN809"/>
  <c r="AN807"/>
  <c r="AN801"/>
  <c r="AN779"/>
  <c r="AN771"/>
  <c r="AN761"/>
  <c r="AN757"/>
  <c r="AN753"/>
  <c r="AN747"/>
  <c r="AN731"/>
  <c r="AN723"/>
  <c r="AN717"/>
  <c r="AN713"/>
  <c r="AN703"/>
  <c r="E20" i="29"/>
  <c r="K20"/>
  <c r="H20"/>
  <c r="AJ10" i="1"/>
  <c r="R46" i="33"/>
  <c r="S57" s="1"/>
  <c r="R43"/>
  <c r="S55" s="1"/>
  <c r="R40"/>
  <c r="S53" s="1"/>
  <c r="R37"/>
  <c r="T902" i="27"/>
  <c r="T901"/>
  <c r="T902" i="26"/>
  <c r="T901"/>
  <c r="T902" i="25"/>
  <c r="T901"/>
  <c r="P902" i="27"/>
  <c r="P901"/>
  <c r="P902" i="26"/>
  <c r="P901"/>
  <c r="P902" i="25"/>
  <c r="P901"/>
  <c r="T902" i="20"/>
  <c r="T901"/>
  <c r="P902"/>
  <c r="P901"/>
  <c r="K8" i="36"/>
  <c r="O43" i="33"/>
  <c r="P55" s="1"/>
  <c r="O40"/>
  <c r="O37"/>
  <c r="P51"/>
  <c r="S14" i="35"/>
  <c r="R22"/>
  <c r="O22"/>
  <c r="P49"/>
  <c r="P14"/>
  <c r="P33"/>
  <c r="P27"/>
  <c r="L12"/>
  <c r="H12"/>
  <c r="L20" s="1"/>
  <c r="N20" s="1"/>
  <c r="K10"/>
  <c r="F10"/>
  <c r="C10"/>
  <c r="J8"/>
  <c r="G8"/>
  <c r="E8"/>
  <c r="L110" s="1"/>
  <c r="C8"/>
  <c r="N10" s="1"/>
  <c r="G6"/>
  <c r="C6"/>
  <c r="E2"/>
  <c r="N1" i="30"/>
  <c r="N1" i="29"/>
  <c r="N1" i="8"/>
  <c r="N1" i="4"/>
  <c r="J8" i="27"/>
  <c r="G8"/>
  <c r="J8" i="26"/>
  <c r="G8"/>
  <c r="J8" i="25"/>
  <c r="G8"/>
  <c r="J8" i="20"/>
  <c r="G8"/>
  <c r="J8" i="31"/>
  <c r="G8"/>
  <c r="J8" i="33"/>
  <c r="G8"/>
  <c r="J8" i="32"/>
  <c r="G8"/>
  <c r="G1" i="29"/>
  <c r="N81" i="33"/>
  <c r="N80"/>
  <c r="N79"/>
  <c r="N78"/>
  <c r="N77"/>
  <c r="N76"/>
  <c r="N75"/>
  <c r="N74"/>
  <c r="N73"/>
  <c r="N72"/>
  <c r="N71"/>
  <c r="N70"/>
  <c r="N69"/>
  <c r="N68"/>
  <c r="N66"/>
  <c r="N65"/>
  <c r="N64"/>
  <c r="N18"/>
  <c r="O65"/>
  <c r="R32"/>
  <c r="N21"/>
  <c r="O32"/>
  <c r="L12"/>
  <c r="H12"/>
  <c r="P65"/>
  <c r="N16"/>
  <c r="N15"/>
  <c r="N14"/>
  <c r="O46"/>
  <c r="P57"/>
  <c r="N31"/>
  <c r="N30"/>
  <c r="N29"/>
  <c r="N28"/>
  <c r="N27"/>
  <c r="N26"/>
  <c r="N25"/>
  <c r="N24"/>
  <c r="N23"/>
  <c r="N22"/>
  <c r="N20"/>
  <c r="N19"/>
  <c r="N17"/>
  <c r="N67"/>
  <c r="K10"/>
  <c r="F10"/>
  <c r="C10"/>
  <c r="E8"/>
  <c r="C8"/>
  <c r="N10" s="1"/>
  <c r="G6"/>
  <c r="C6"/>
  <c r="E2"/>
  <c r="AO6" i="1"/>
  <c r="L12" i="27"/>
  <c r="L12" i="26"/>
  <c r="L12" i="25"/>
  <c r="L12" i="20"/>
  <c r="L12" i="31"/>
  <c r="A257"/>
  <c r="N257"/>
  <c r="A624" i="27"/>
  <c r="A562"/>
  <c r="A563" s="1"/>
  <c r="A564" s="1"/>
  <c r="N564" s="1"/>
  <c r="A557"/>
  <c r="A558" s="1"/>
  <c r="A559" s="1"/>
  <c r="A551"/>
  <c r="A552"/>
  <c r="A624" i="26"/>
  <c r="A562"/>
  <c r="A563" s="1"/>
  <c r="A564"/>
  <c r="N564" s="1"/>
  <c r="A557"/>
  <c r="A558" s="1"/>
  <c r="A559"/>
  <c r="A551"/>
  <c r="A552"/>
  <c r="A553" s="1"/>
  <c r="N553" s="1"/>
  <c r="A624" i="25"/>
  <c r="A562"/>
  <c r="A563" s="1"/>
  <c r="A564"/>
  <c r="N564" s="1"/>
  <c r="A557"/>
  <c r="A558" s="1"/>
  <c r="A559"/>
  <c r="A551"/>
  <c r="A552"/>
  <c r="A553" s="1"/>
  <c r="N553" s="1"/>
  <c r="A624" i="20"/>
  <c r="A562"/>
  <c r="A563" s="1"/>
  <c r="A564"/>
  <c r="N564" s="1"/>
  <c r="A557"/>
  <c r="A558" s="1"/>
  <c r="A559"/>
  <c r="A551"/>
  <c r="A552"/>
  <c r="A553" s="1"/>
  <c r="N553" s="1"/>
  <c r="N17" i="32"/>
  <c r="F13"/>
  <c r="K10"/>
  <c r="F10"/>
  <c r="C10"/>
  <c r="E8"/>
  <c r="G6"/>
  <c r="C6"/>
  <c r="K36" i="29"/>
  <c r="K36" i="30"/>
  <c r="K35" i="29"/>
  <c r="K35" i="30"/>
  <c r="H35" i="29"/>
  <c r="H35" i="30"/>
  <c r="H34" i="29"/>
  <c r="H34" i="30"/>
  <c r="H36" i="29"/>
  <c r="H36" i="30"/>
  <c r="E35" i="29"/>
  <c r="E35" i="30"/>
  <c r="E36" i="29"/>
  <c r="E36" i="30"/>
  <c r="N36" s="1"/>
  <c r="AA187" i="1"/>
  <c r="AH187"/>
  <c r="T187"/>
  <c r="K57" i="29"/>
  <c r="K57" i="30" s="1"/>
  <c r="H57" i="29"/>
  <c r="H57" i="30" s="1"/>
  <c r="E57" i="29"/>
  <c r="E57" i="30" s="1"/>
  <c r="K26" i="29"/>
  <c r="K26" i="30" s="1"/>
  <c r="H26" i="29"/>
  <c r="H26" i="30" s="1"/>
  <c r="E26" i="29"/>
  <c r="E26" i="30" s="1"/>
  <c r="K83" i="29"/>
  <c r="K83" i="30" s="1"/>
  <c r="H83" i="29"/>
  <c r="H83" i="30" s="1"/>
  <c r="E83" i="29"/>
  <c r="E83" i="30" s="1"/>
  <c r="K48" i="29"/>
  <c r="K48" i="30" s="1"/>
  <c r="H48" i="29"/>
  <c r="H48" i="30" s="1"/>
  <c r="E48" i="29"/>
  <c r="E48" i="30" s="1"/>
  <c r="E8" i="27"/>
  <c r="E8" i="26"/>
  <c r="E8" i="25"/>
  <c r="E8" i="20"/>
  <c r="E8" i="31"/>
  <c r="I12" s="1"/>
  <c r="H37" i="29"/>
  <c r="K37"/>
  <c r="K37" i="30" s="1"/>
  <c r="K34" i="29"/>
  <c r="K34" i="30" s="1"/>
  <c r="H18" i="29"/>
  <c r="H18" i="30" s="1"/>
  <c r="H17" i="29"/>
  <c r="H16"/>
  <c r="H16" i="30" s="1"/>
  <c r="H15" i="29"/>
  <c r="H15" i="30" s="1"/>
  <c r="H14" i="29"/>
  <c r="H14" i="30" s="1"/>
  <c r="H13" i="29"/>
  <c r="H13" i="30" s="1"/>
  <c r="H72" i="29"/>
  <c r="H72" i="30" s="1"/>
  <c r="K108" i="29"/>
  <c r="K107"/>
  <c r="K107" i="30" s="1"/>
  <c r="K106" i="29"/>
  <c r="K105"/>
  <c r="K105" i="30" s="1"/>
  <c r="K104" i="29"/>
  <c r="K104" i="30" s="1"/>
  <c r="H108" i="29"/>
  <c r="H108" i="30" s="1"/>
  <c r="H107" i="29"/>
  <c r="H106"/>
  <c r="H106" i="30" s="1"/>
  <c r="H105" i="29"/>
  <c r="H105" i="30" s="1"/>
  <c r="H104" i="29"/>
  <c r="H104" i="30" s="1"/>
  <c r="K101" i="29"/>
  <c r="K101" i="30" s="1"/>
  <c r="K100" i="29"/>
  <c r="K100" i="30" s="1"/>
  <c r="K99" i="29"/>
  <c r="K99" i="30" s="1"/>
  <c r="K98" i="29"/>
  <c r="K98" i="30" s="1"/>
  <c r="K97" i="29"/>
  <c r="H101"/>
  <c r="H101" i="30"/>
  <c r="H100" i="29"/>
  <c r="H100" i="30"/>
  <c r="H99" i="29"/>
  <c r="H99" i="30"/>
  <c r="H98" i="29"/>
  <c r="H98" i="30"/>
  <c r="H97" i="29"/>
  <c r="H97" i="30"/>
  <c r="K94" i="29"/>
  <c r="K94" i="30"/>
  <c r="K93" i="29"/>
  <c r="K93" i="30"/>
  <c r="K92" i="29"/>
  <c r="K92" i="30"/>
  <c r="H94" i="29"/>
  <c r="H94" i="30"/>
  <c r="H93" i="29"/>
  <c r="H93" i="30"/>
  <c r="H92" i="29"/>
  <c r="H92" i="30"/>
  <c r="K89" i="29"/>
  <c r="K89" i="30"/>
  <c r="H89" i="29"/>
  <c r="H89" i="30"/>
  <c r="H88" i="29"/>
  <c r="H88" i="30"/>
  <c r="K84" i="29"/>
  <c r="K84" i="30"/>
  <c r="H84" i="29"/>
  <c r="H84" i="30"/>
  <c r="K80" i="29"/>
  <c r="K80" i="30"/>
  <c r="K79" i="29"/>
  <c r="K79" i="30"/>
  <c r="H80" i="29"/>
  <c r="H80" i="30"/>
  <c r="H79" i="29"/>
  <c r="H79" i="30"/>
  <c r="K69" i="29"/>
  <c r="K69" i="30"/>
  <c r="K68" i="29"/>
  <c r="K68" i="30"/>
  <c r="H69" i="29"/>
  <c r="H69" i="30"/>
  <c r="H68" i="29"/>
  <c r="K65"/>
  <c r="K65" i="30" s="1"/>
  <c r="H65" i="29"/>
  <c r="H65" i="30" s="1"/>
  <c r="K60" i="29"/>
  <c r="K60" i="30" s="1"/>
  <c r="H60" i="29"/>
  <c r="H60" i="30" s="1"/>
  <c r="K56" i="29"/>
  <c r="K56" i="30" s="1"/>
  <c r="K55" i="29"/>
  <c r="K55" i="30" s="1"/>
  <c r="H56" i="29"/>
  <c r="H55"/>
  <c r="H55" i="30"/>
  <c r="K50" i="29"/>
  <c r="K50" i="30"/>
  <c r="K49" i="29"/>
  <c r="K49" i="30"/>
  <c r="K47" i="29"/>
  <c r="K47" i="30"/>
  <c r="K45" i="29"/>
  <c r="K45" i="30"/>
  <c r="K44" i="29"/>
  <c r="K44" i="30"/>
  <c r="K43" i="29"/>
  <c r="K43" i="30"/>
  <c r="H52" i="29"/>
  <c r="H52" i="30"/>
  <c r="H50" i="29"/>
  <c r="H50" i="30"/>
  <c r="H49" i="29"/>
  <c r="H49" i="30"/>
  <c r="H47" i="29"/>
  <c r="H47" i="30"/>
  <c r="H46" i="29"/>
  <c r="H46" i="30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8" i="30" s="1"/>
  <c r="K17" i="29"/>
  <c r="K17" i="30" s="1"/>
  <c r="K16" i="29"/>
  <c r="K16" i="30" s="1"/>
  <c r="K15" i="29"/>
  <c r="K15" i="30" s="1"/>
  <c r="K14" i="29"/>
  <c r="K14" i="30" s="1"/>
  <c r="K13" i="29"/>
  <c r="K13" i="30" s="1"/>
  <c r="Y337" i="31"/>
  <c r="X337"/>
  <c r="Y396"/>
  <c r="X396"/>
  <c r="Y461"/>
  <c r="X461"/>
  <c r="Y460"/>
  <c r="X460"/>
  <c r="AA460"/>
  <c r="Y459"/>
  <c r="X459"/>
  <c r="Y458"/>
  <c r="X458"/>
  <c r="Y457"/>
  <c r="X457"/>
  <c r="Y456"/>
  <c r="X456"/>
  <c r="AA456" s="1"/>
  <c r="Y455"/>
  <c r="X455"/>
  <c r="Y454"/>
  <c r="X454"/>
  <c r="Y453"/>
  <c r="X453"/>
  <c r="Y452"/>
  <c r="X452"/>
  <c r="AA452"/>
  <c r="Y451"/>
  <c r="X451"/>
  <c r="Y450"/>
  <c r="X450"/>
  <c r="Y449"/>
  <c r="X449"/>
  <c r="Y448"/>
  <c r="X448"/>
  <c r="Y447"/>
  <c r="X447"/>
  <c r="Y446"/>
  <c r="X446"/>
  <c r="Y445"/>
  <c r="X445"/>
  <c r="Y444"/>
  <c r="X444"/>
  <c r="AA444" s="1"/>
  <c r="Y443"/>
  <c r="X443"/>
  <c r="Y442"/>
  <c r="X442"/>
  <c r="Y441"/>
  <c r="X441"/>
  <c r="Y440"/>
  <c r="X440"/>
  <c r="Y439"/>
  <c r="X439"/>
  <c r="Y438"/>
  <c r="X438"/>
  <c r="Y437"/>
  <c r="X437"/>
  <c r="Y436"/>
  <c r="X436"/>
  <c r="AA436"/>
  <c r="Y435"/>
  <c r="X435"/>
  <c r="Y434"/>
  <c r="X434"/>
  <c r="Y433"/>
  <c r="X433"/>
  <c r="AA433" s="1"/>
  <c r="Y432"/>
  <c r="X432"/>
  <c r="Y431"/>
  <c r="X431"/>
  <c r="Y430"/>
  <c r="X430"/>
  <c r="Y429"/>
  <c r="X429"/>
  <c r="AA429"/>
  <c r="Y428"/>
  <c r="X428"/>
  <c r="Y427"/>
  <c r="X427"/>
  <c r="Y426"/>
  <c r="X426"/>
  <c r="AA426" s="1"/>
  <c r="Y425"/>
  <c r="X425"/>
  <c r="Y424"/>
  <c r="X424"/>
  <c r="Y423"/>
  <c r="X423"/>
  <c r="AA423" s="1"/>
  <c r="Y422"/>
  <c r="X422"/>
  <c r="Y421"/>
  <c r="X421"/>
  <c r="Y420"/>
  <c r="X420"/>
  <c r="AA420" s="1"/>
  <c r="Y419"/>
  <c r="X419"/>
  <c r="Y418"/>
  <c r="X418"/>
  <c r="Y417"/>
  <c r="X417"/>
  <c r="Y416"/>
  <c r="X416"/>
  <c r="AA416" s="1"/>
  <c r="Y415"/>
  <c r="X415"/>
  <c r="Y414"/>
  <c r="X414"/>
  <c r="Y413"/>
  <c r="X413"/>
  <c r="Y412"/>
  <c r="X412"/>
  <c r="Y411"/>
  <c r="X411"/>
  <c r="Y410"/>
  <c r="AA410"/>
  <c r="X410"/>
  <c r="Y409"/>
  <c r="X409"/>
  <c r="Y408"/>
  <c r="X408"/>
  <c r="Y407"/>
  <c r="X407"/>
  <c r="Y406"/>
  <c r="X406"/>
  <c r="AA406"/>
  <c r="Y405"/>
  <c r="X405"/>
  <c r="Y404"/>
  <c r="X404"/>
  <c r="AA404" s="1"/>
  <c r="Y403"/>
  <c r="X403"/>
  <c r="Y402"/>
  <c r="X402"/>
  <c r="AA402" s="1"/>
  <c r="Y401"/>
  <c r="X401"/>
  <c r="Y400"/>
  <c r="X400"/>
  <c r="Y399"/>
  <c r="X399"/>
  <c r="Y398"/>
  <c r="X398"/>
  <c r="Y397"/>
  <c r="X397"/>
  <c r="Y395"/>
  <c r="X395"/>
  <c r="Y394"/>
  <c r="X394"/>
  <c r="Y393"/>
  <c r="AA393"/>
  <c r="X393"/>
  <c r="Y392"/>
  <c r="X392"/>
  <c r="Y391"/>
  <c r="X391"/>
  <c r="Y390"/>
  <c r="X390"/>
  <c r="Y389"/>
  <c r="X389"/>
  <c r="Y388"/>
  <c r="X388"/>
  <c r="Y387"/>
  <c r="X387"/>
  <c r="AA387" s="1"/>
  <c r="Y386"/>
  <c r="X386"/>
  <c r="Y385"/>
  <c r="X385"/>
  <c r="Y384"/>
  <c r="X384"/>
  <c r="Y383"/>
  <c r="X383"/>
  <c r="AA383" s="1"/>
  <c r="Y382"/>
  <c r="X382"/>
  <c r="Y381"/>
  <c r="X381"/>
  <c r="AA381"/>
  <c r="Y380"/>
  <c r="X380"/>
  <c r="Y379"/>
  <c r="X379"/>
  <c r="Y378"/>
  <c r="X378"/>
  <c r="Y377"/>
  <c r="AA377"/>
  <c r="X377"/>
  <c r="Y376"/>
  <c r="X376"/>
  <c r="Y375"/>
  <c r="X375"/>
  <c r="Y374"/>
  <c r="X374"/>
  <c r="Y373"/>
  <c r="X373"/>
  <c r="AA373" s="1"/>
  <c r="Y372"/>
  <c r="X372"/>
  <c r="Y371"/>
  <c r="X371"/>
  <c r="Y370"/>
  <c r="X370"/>
  <c r="Y369"/>
  <c r="X369"/>
  <c r="Y368"/>
  <c r="X368"/>
  <c r="Y367"/>
  <c r="AA367"/>
  <c r="X367"/>
  <c r="Y366"/>
  <c r="X366"/>
  <c r="Y365"/>
  <c r="X365"/>
  <c r="Y364"/>
  <c r="X364"/>
  <c r="Y363"/>
  <c r="X363"/>
  <c r="Y362"/>
  <c r="X362"/>
  <c r="Y361"/>
  <c r="X361"/>
  <c r="Y360"/>
  <c r="X360"/>
  <c r="Y359"/>
  <c r="X359"/>
  <c r="Y358"/>
  <c r="X358"/>
  <c r="Y357"/>
  <c r="X357"/>
  <c r="AA357"/>
  <c r="Y356"/>
  <c r="X356"/>
  <c r="Y355"/>
  <c r="X355"/>
  <c r="Y354"/>
  <c r="X354"/>
  <c r="Y353"/>
  <c r="X353"/>
  <c r="AA353" s="1"/>
  <c r="Y352"/>
  <c r="X352"/>
  <c r="Y351"/>
  <c r="X351"/>
  <c r="AA351" s="1"/>
  <c r="Y350"/>
  <c r="X350"/>
  <c r="Y349"/>
  <c r="X349"/>
  <c r="Y348"/>
  <c r="X348"/>
  <c r="AA348" s="1"/>
  <c r="Y347"/>
  <c r="X347"/>
  <c r="Y346"/>
  <c r="X346"/>
  <c r="AA346"/>
  <c r="Y345"/>
  <c r="X345"/>
  <c r="Y344"/>
  <c r="X344"/>
  <c r="AA344" s="1"/>
  <c r="Y343"/>
  <c r="X343"/>
  <c r="Y342"/>
  <c r="X342"/>
  <c r="Y341"/>
  <c r="X341"/>
  <c r="Y340"/>
  <c r="X340"/>
  <c r="Y339"/>
  <c r="X339"/>
  <c r="Y338"/>
  <c r="X338"/>
  <c r="Y336"/>
  <c r="X336"/>
  <c r="Y335"/>
  <c r="X335"/>
  <c r="Y334"/>
  <c r="X334"/>
  <c r="Y333"/>
  <c r="X333"/>
  <c r="Y332"/>
  <c r="X332"/>
  <c r="Y331"/>
  <c r="X331"/>
  <c r="Y330"/>
  <c r="X330"/>
  <c r="Y329"/>
  <c r="X329"/>
  <c r="Y328"/>
  <c r="X328"/>
  <c r="Y327"/>
  <c r="X327"/>
  <c r="Y326"/>
  <c r="X326"/>
  <c r="Y325"/>
  <c r="X325"/>
  <c r="Y324"/>
  <c r="X324"/>
  <c r="Y323"/>
  <c r="X323"/>
  <c r="Y322"/>
  <c r="X322"/>
  <c r="Y321"/>
  <c r="X321"/>
  <c r="Y320"/>
  <c r="X320"/>
  <c r="AA320"/>
  <c r="Y319"/>
  <c r="X319"/>
  <c r="Y318"/>
  <c r="X318"/>
  <c r="Y317"/>
  <c r="X317"/>
  <c r="Y316"/>
  <c r="X316"/>
  <c r="Y315"/>
  <c r="X315"/>
  <c r="Y314"/>
  <c r="X314"/>
  <c r="Y313"/>
  <c r="AA313"/>
  <c r="X313"/>
  <c r="Y312"/>
  <c r="X312"/>
  <c r="Y311"/>
  <c r="X311"/>
  <c r="Y310"/>
  <c r="X310"/>
  <c r="Y309"/>
  <c r="X309"/>
  <c r="Y308"/>
  <c r="X308"/>
  <c r="Y307"/>
  <c r="X307"/>
  <c r="Y306"/>
  <c r="X306"/>
  <c r="Y305"/>
  <c r="X305"/>
  <c r="Y304"/>
  <c r="X304"/>
  <c r="Y303"/>
  <c r="X303"/>
  <c r="Y302"/>
  <c r="X302"/>
  <c r="Y301"/>
  <c r="X301"/>
  <c r="Y299"/>
  <c r="X299"/>
  <c r="Y298"/>
  <c r="X298"/>
  <c r="Y297"/>
  <c r="X297"/>
  <c r="Y296"/>
  <c r="X296"/>
  <c r="Y295"/>
  <c r="X295"/>
  <c r="Y294"/>
  <c r="X294"/>
  <c r="Y293"/>
  <c r="X293"/>
  <c r="Y292"/>
  <c r="X292"/>
  <c r="Y291"/>
  <c r="X291"/>
  <c r="Y290"/>
  <c r="X290"/>
  <c r="Y289"/>
  <c r="X289"/>
  <c r="Y288"/>
  <c r="X288"/>
  <c r="Y287"/>
  <c r="X287"/>
  <c r="Y286"/>
  <c r="X286"/>
  <c r="Y285"/>
  <c r="X285"/>
  <c r="Y284"/>
  <c r="X284"/>
  <c r="Y283"/>
  <c r="X283"/>
  <c r="Y282"/>
  <c r="X282"/>
  <c r="Y281"/>
  <c r="X281"/>
  <c r="Y280"/>
  <c r="X280"/>
  <c r="Y279"/>
  <c r="X279"/>
  <c r="Y278"/>
  <c r="X278"/>
  <c r="Y277"/>
  <c r="X277"/>
  <c r="Y276"/>
  <c r="X276"/>
  <c r="Y275"/>
  <c r="X275"/>
  <c r="Y274"/>
  <c r="X274"/>
  <c r="Y272"/>
  <c r="X272"/>
  <c r="Y271"/>
  <c r="X271"/>
  <c r="Y270"/>
  <c r="X270"/>
  <c r="Y269"/>
  <c r="X269"/>
  <c r="Y268"/>
  <c r="X268"/>
  <c r="Y267"/>
  <c r="X267"/>
  <c r="Y266"/>
  <c r="X266"/>
  <c r="Y265"/>
  <c r="X265"/>
  <c r="AA265"/>
  <c r="Y264"/>
  <c r="X264"/>
  <c r="Y263"/>
  <c r="X263"/>
  <c r="Y262"/>
  <c r="X262"/>
  <c r="Y261"/>
  <c r="X261"/>
  <c r="AA261" s="1"/>
  <c r="Y260"/>
  <c r="X260"/>
  <c r="Y259"/>
  <c r="X259"/>
  <c r="Y258"/>
  <c r="X258"/>
  <c r="Y257"/>
  <c r="X257"/>
  <c r="AA257" s="1"/>
  <c r="Y256"/>
  <c r="X256"/>
  <c r="Y255"/>
  <c r="X255"/>
  <c r="Y254"/>
  <c r="X254"/>
  <c r="Y253"/>
  <c r="AA253"/>
  <c r="X253"/>
  <c r="Y252"/>
  <c r="X252"/>
  <c r="Y251"/>
  <c r="X251"/>
  <c r="Y250"/>
  <c r="X250"/>
  <c r="Y249"/>
  <c r="X249"/>
  <c r="Y248"/>
  <c r="X248"/>
  <c r="Y247"/>
  <c r="X247"/>
  <c r="AA247"/>
  <c r="Y246"/>
  <c r="X246"/>
  <c r="Y245"/>
  <c r="X245"/>
  <c r="Y244"/>
  <c r="X244"/>
  <c r="Y243"/>
  <c r="X243"/>
  <c r="AA243" s="1"/>
  <c r="Y242"/>
  <c r="X242"/>
  <c r="Y240"/>
  <c r="X240"/>
  <c r="AA240" s="1"/>
  <c r="Y239"/>
  <c r="X239"/>
  <c r="Y238"/>
  <c r="X238"/>
  <c r="X241"/>
  <c r="X237"/>
  <c r="AA237" s="1"/>
  <c r="Y236"/>
  <c r="X236"/>
  <c r="Y235"/>
  <c r="X235"/>
  <c r="AA235"/>
  <c r="Y233"/>
  <c r="X233"/>
  <c r="Y232"/>
  <c r="X232"/>
  <c r="Y231"/>
  <c r="X231"/>
  <c r="Y230"/>
  <c r="X230"/>
  <c r="Y229"/>
  <c r="X229"/>
  <c r="Y228"/>
  <c r="X228"/>
  <c r="AA228" s="1"/>
  <c r="Y227"/>
  <c r="X227"/>
  <c r="Y226"/>
  <c r="X226"/>
  <c r="AA226"/>
  <c r="Y225"/>
  <c r="X225"/>
  <c r="Y224"/>
  <c r="X224"/>
  <c r="AA224" s="1"/>
  <c r="Y223"/>
  <c r="X223"/>
  <c r="AA223"/>
  <c r="Y222"/>
  <c r="X222"/>
  <c r="AA222" s="1"/>
  <c r="Y221"/>
  <c r="X221"/>
  <c r="Y220"/>
  <c r="X220"/>
  <c r="Y219"/>
  <c r="X219"/>
  <c r="Y218"/>
  <c r="X218"/>
  <c r="Y217"/>
  <c r="X217"/>
  <c r="Y216"/>
  <c r="X216"/>
  <c r="AA216"/>
  <c r="Y215"/>
  <c r="X215"/>
  <c r="Y214"/>
  <c r="X214"/>
  <c r="Y213"/>
  <c r="X213"/>
  <c r="X212"/>
  <c r="Y211"/>
  <c r="AA211" s="1"/>
  <c r="Y210"/>
  <c r="Y209"/>
  <c r="X208"/>
  <c r="AA208" s="1"/>
  <c r="X207"/>
  <c r="AA207" s="1"/>
  <c r="X206"/>
  <c r="Y205"/>
  <c r="AA205"/>
  <c r="Y204"/>
  <c r="Y202"/>
  <c r="AA202" s="1"/>
  <c r="Y201"/>
  <c r="AA201" s="1"/>
  <c r="Y200"/>
  <c r="Y199"/>
  <c r="Y198"/>
  <c r="X198"/>
  <c r="AA198"/>
  <c r="Y197"/>
  <c r="X197"/>
  <c r="Y196"/>
  <c r="X196"/>
  <c r="Y195"/>
  <c r="X195"/>
  <c r="Y194"/>
  <c r="X194"/>
  <c r="Y193"/>
  <c r="X193"/>
  <c r="Y192"/>
  <c r="X192"/>
  <c r="AA192" s="1"/>
  <c r="Y191"/>
  <c r="X191"/>
  <c r="Y190"/>
  <c r="X190"/>
  <c r="AA190"/>
  <c r="Y189"/>
  <c r="X189"/>
  <c r="Y188"/>
  <c r="X188"/>
  <c r="AA188" s="1"/>
  <c r="Y187"/>
  <c r="X187"/>
  <c r="Y186"/>
  <c r="X186"/>
  <c r="Y185"/>
  <c r="X185"/>
  <c r="Y184"/>
  <c r="X184"/>
  <c r="Y183"/>
  <c r="X183"/>
  <c r="Y182"/>
  <c r="X182"/>
  <c r="AA182"/>
  <c r="Y181"/>
  <c r="X181"/>
  <c r="AA181" s="1"/>
  <c r="Y180"/>
  <c r="X180"/>
  <c r="Y179"/>
  <c r="X179"/>
  <c r="Y178"/>
  <c r="X178"/>
  <c r="Y177"/>
  <c r="X177"/>
  <c r="AA177"/>
  <c r="Y176"/>
  <c r="X176"/>
  <c r="Y175"/>
  <c r="X175"/>
  <c r="Y174"/>
  <c r="X174"/>
  <c r="AA174" s="1"/>
  <c r="Y173"/>
  <c r="X173"/>
  <c r="AA173"/>
  <c r="Y172"/>
  <c r="X172"/>
  <c r="Y171"/>
  <c r="X171"/>
  <c r="Y170"/>
  <c r="X170"/>
  <c r="Y169"/>
  <c r="X169"/>
  <c r="Y168"/>
  <c r="X168"/>
  <c r="Y167"/>
  <c r="X167"/>
  <c r="Y166"/>
  <c r="X166"/>
  <c r="Y165"/>
  <c r="X165"/>
  <c r="Y164"/>
  <c r="X164"/>
  <c r="Y163"/>
  <c r="X163"/>
  <c r="Y162"/>
  <c r="X162"/>
  <c r="Y161"/>
  <c r="X161"/>
  <c r="Y160"/>
  <c r="X160"/>
  <c r="Y159"/>
  <c r="X159"/>
  <c r="Y158"/>
  <c r="X158"/>
  <c r="Y157"/>
  <c r="X157"/>
  <c r="AA157" s="1"/>
  <c r="Y156"/>
  <c r="X156"/>
  <c r="Y155"/>
  <c r="X155"/>
  <c r="Y154"/>
  <c r="X154"/>
  <c r="Y153"/>
  <c r="X153"/>
  <c r="Y152"/>
  <c r="X152"/>
  <c r="Y151"/>
  <c r="X151"/>
  <c r="Y150"/>
  <c r="X150"/>
  <c r="Y149"/>
  <c r="X149"/>
  <c r="Y148"/>
  <c r="X148"/>
  <c r="Y147"/>
  <c r="X147"/>
  <c r="Y146"/>
  <c r="X146"/>
  <c r="Y145"/>
  <c r="X145"/>
  <c r="AA145"/>
  <c r="Y144"/>
  <c r="X144"/>
  <c r="Y143"/>
  <c r="X143"/>
  <c r="Y142"/>
  <c r="X142"/>
  <c r="Y141"/>
  <c r="X141"/>
  <c r="AA141" s="1"/>
  <c r="Y140"/>
  <c r="X140"/>
  <c r="Y139"/>
  <c r="X139"/>
  <c r="Y138"/>
  <c r="X138"/>
  <c r="Y137"/>
  <c r="X137"/>
  <c r="Y136"/>
  <c r="X136"/>
  <c r="Y135"/>
  <c r="X135"/>
  <c r="Y134"/>
  <c r="X134"/>
  <c r="Y133"/>
  <c r="X133"/>
  <c r="Y132"/>
  <c r="X132"/>
  <c r="Y131"/>
  <c r="X131"/>
  <c r="Y130"/>
  <c r="X130"/>
  <c r="Y129"/>
  <c r="X129"/>
  <c r="Y128"/>
  <c r="X128"/>
  <c r="Y127"/>
  <c r="X127"/>
  <c r="Y126"/>
  <c r="X126"/>
  <c r="Y125"/>
  <c r="X125"/>
  <c r="AA125"/>
  <c r="Y124"/>
  <c r="X124"/>
  <c r="Y123"/>
  <c r="X123"/>
  <c r="Y122"/>
  <c r="X122"/>
  <c r="Y121"/>
  <c r="X121"/>
  <c r="Y120"/>
  <c r="X120"/>
  <c r="Y119"/>
  <c r="X119"/>
  <c r="Y118"/>
  <c r="X118"/>
  <c r="Y117"/>
  <c r="X117"/>
  <c r="Y116"/>
  <c r="X116"/>
  <c r="Y115"/>
  <c r="X115"/>
  <c r="Y114"/>
  <c r="X114"/>
  <c r="Y113"/>
  <c r="X113"/>
  <c r="Y112"/>
  <c r="X112"/>
  <c r="Y111"/>
  <c r="X111"/>
  <c r="Y110"/>
  <c r="X110"/>
  <c r="Y109"/>
  <c r="X109"/>
  <c r="AA109" s="1"/>
  <c r="Y108"/>
  <c r="X108"/>
  <c r="Y107"/>
  <c r="X107"/>
  <c r="Y106"/>
  <c r="X106"/>
  <c r="Y105"/>
  <c r="X105"/>
  <c r="Y104"/>
  <c r="X104"/>
  <c r="Y103"/>
  <c r="X103"/>
  <c r="Y102"/>
  <c r="X102"/>
  <c r="Y101"/>
  <c r="X101"/>
  <c r="Y100"/>
  <c r="X100"/>
  <c r="Y99"/>
  <c r="X99"/>
  <c r="Y98"/>
  <c r="X98"/>
  <c r="Y97"/>
  <c r="X97"/>
  <c r="Y96"/>
  <c r="X96"/>
  <c r="Y95"/>
  <c r="X95"/>
  <c r="Y94"/>
  <c r="X94"/>
  <c r="Y93"/>
  <c r="X93"/>
  <c r="AA93"/>
  <c r="Y92"/>
  <c r="X92"/>
  <c r="Y91"/>
  <c r="X91"/>
  <c r="Y90"/>
  <c r="X90"/>
  <c r="Y89"/>
  <c r="X89"/>
  <c r="Y88"/>
  <c r="X88"/>
  <c r="Y87"/>
  <c r="X87"/>
  <c r="Y86"/>
  <c r="X86"/>
  <c r="Y85"/>
  <c r="AA85"/>
  <c r="X85"/>
  <c r="Y84"/>
  <c r="X84"/>
  <c r="AA84"/>
  <c r="Y83"/>
  <c r="X83"/>
  <c r="Y82"/>
  <c r="X82"/>
  <c r="AA82" s="1"/>
  <c r="Y81"/>
  <c r="X81"/>
  <c r="Y80"/>
  <c r="X80"/>
  <c r="Y79"/>
  <c r="X79"/>
  <c r="Y78"/>
  <c r="X78"/>
  <c r="Y77"/>
  <c r="X77"/>
  <c r="Y76"/>
  <c r="X76"/>
  <c r="Y75"/>
  <c r="X75"/>
  <c r="Y74"/>
  <c r="X74"/>
  <c r="Y73"/>
  <c r="X73"/>
  <c r="Y72"/>
  <c r="X72"/>
  <c r="Y71"/>
  <c r="X71"/>
  <c r="Y70"/>
  <c r="X70"/>
  <c r="Y69"/>
  <c r="X69"/>
  <c r="Y68"/>
  <c r="X68"/>
  <c r="Y67"/>
  <c r="X67"/>
  <c r="Y66"/>
  <c r="X66"/>
  <c r="Y65"/>
  <c r="X65"/>
  <c r="Y64"/>
  <c r="X64"/>
  <c r="Y63"/>
  <c r="X63"/>
  <c r="Y62"/>
  <c r="X62"/>
  <c r="Y61"/>
  <c r="X61"/>
  <c r="Y60"/>
  <c r="X60"/>
  <c r="Y59"/>
  <c r="X59"/>
  <c r="Y58"/>
  <c r="X58"/>
  <c r="Y57"/>
  <c r="X57"/>
  <c r="Y56"/>
  <c r="X56"/>
  <c r="Y55"/>
  <c r="X55"/>
  <c r="AA55"/>
  <c r="Y54"/>
  <c r="X54"/>
  <c r="Y53"/>
  <c r="X53"/>
  <c r="Y52"/>
  <c r="X52"/>
  <c r="Y51"/>
  <c r="X51"/>
  <c r="AA51" s="1"/>
  <c r="Y50"/>
  <c r="X50"/>
  <c r="Y49"/>
  <c r="X48"/>
  <c r="AA48"/>
  <c r="Y47"/>
  <c r="X47"/>
  <c r="AA47" s="1"/>
  <c r="Y46"/>
  <c r="X46"/>
  <c r="Y45"/>
  <c r="X45"/>
  <c r="Y44"/>
  <c r="X44"/>
  <c r="Y43"/>
  <c r="X43"/>
  <c r="AA43"/>
  <c r="Y42"/>
  <c r="X42"/>
  <c r="Y41"/>
  <c r="X41"/>
  <c r="Y40"/>
  <c r="X40"/>
  <c r="AA40" s="1"/>
  <c r="Y39"/>
  <c r="X39"/>
  <c r="Y38"/>
  <c r="X38"/>
  <c r="Y37"/>
  <c r="X37"/>
  <c r="Y36"/>
  <c r="X36"/>
  <c r="Y35"/>
  <c r="X35"/>
  <c r="AA35"/>
  <c r="Y34"/>
  <c r="X34"/>
  <c r="Y33"/>
  <c r="X33"/>
  <c r="Y32"/>
  <c r="X32"/>
  <c r="Y31"/>
  <c r="X31"/>
  <c r="Y30"/>
  <c r="X30"/>
  <c r="Y29"/>
  <c r="X29"/>
  <c r="AA29" s="1"/>
  <c r="Y28"/>
  <c r="X28"/>
  <c r="Y27"/>
  <c r="X27"/>
  <c r="AA27"/>
  <c r="Y26"/>
  <c r="X26"/>
  <c r="Y25"/>
  <c r="AA25"/>
  <c r="X25"/>
  <c r="Y24"/>
  <c r="X24"/>
  <c r="Y23"/>
  <c r="X23"/>
  <c r="AA23"/>
  <c r="Y22"/>
  <c r="X22"/>
  <c r="Y21"/>
  <c r="X21"/>
  <c r="Y20"/>
  <c r="X20"/>
  <c r="Y19"/>
  <c r="X19"/>
  <c r="Y18"/>
  <c r="X18"/>
  <c r="Y17"/>
  <c r="X17"/>
  <c r="Y15"/>
  <c r="X15"/>
  <c r="Y14"/>
  <c r="X14"/>
  <c r="E108" i="29"/>
  <c r="E108" i="30"/>
  <c r="E107" i="29"/>
  <c r="E107" i="30"/>
  <c r="E106" i="29"/>
  <c r="E106" i="30"/>
  <c r="E105" i="29"/>
  <c r="E105" i="30"/>
  <c r="E104" i="29"/>
  <c r="E104" i="30"/>
  <c r="E101" i="29"/>
  <c r="E101" i="30"/>
  <c r="N101" s="1"/>
  <c r="E100" i="29"/>
  <c r="E100" i="30" s="1"/>
  <c r="N100" s="1"/>
  <c r="E99" i="29"/>
  <c r="E99" i="30" s="1"/>
  <c r="E98" i="29"/>
  <c r="E98" i="30" s="1"/>
  <c r="N98" s="1"/>
  <c r="E97" i="29"/>
  <c r="E97" i="30" s="1"/>
  <c r="E94" i="29"/>
  <c r="E94" i="30" s="1"/>
  <c r="E93" i="29"/>
  <c r="E93" i="30" s="1"/>
  <c r="E92" i="29"/>
  <c r="E92" i="30" s="1"/>
  <c r="E89" i="29"/>
  <c r="E89" i="30" s="1"/>
  <c r="N89" s="1"/>
  <c r="E88" i="29"/>
  <c r="E88" i="30"/>
  <c r="N88" s="1"/>
  <c r="N90" s="1"/>
  <c r="E84" i="29"/>
  <c r="E84" i="30"/>
  <c r="E80" i="29"/>
  <c r="E80" i="30"/>
  <c r="E79" i="29"/>
  <c r="E72"/>
  <c r="E72" i="30" s="1"/>
  <c r="E69" i="29"/>
  <c r="E69" i="30" s="1"/>
  <c r="N69" s="1"/>
  <c r="E68" i="29"/>
  <c r="E65"/>
  <c r="E65" i="30" s="1"/>
  <c r="N61" i="29"/>
  <c r="E60"/>
  <c r="E60" i="30"/>
  <c r="E56" i="29"/>
  <c r="E55"/>
  <c r="E55" i="30" s="1"/>
  <c r="E52" i="29"/>
  <c r="E52" i="30" s="1"/>
  <c r="E50" i="29"/>
  <c r="E50" i="30" s="1"/>
  <c r="N50" s="1"/>
  <c r="E49" i="29"/>
  <c r="E49" i="30"/>
  <c r="N49" s="1"/>
  <c r="E47" i="29"/>
  <c r="E47" i="30" s="1"/>
  <c r="E46" i="29"/>
  <c r="E45"/>
  <c r="E45" i="30"/>
  <c r="N45" s="1"/>
  <c r="E44" i="29"/>
  <c r="E44" i="30" s="1"/>
  <c r="N44" s="1"/>
  <c r="E43" i="29"/>
  <c r="E43" i="30" s="1"/>
  <c r="E37" i="29"/>
  <c r="E37" i="30" s="1"/>
  <c r="E34" i="29"/>
  <c r="E34" i="30" s="1"/>
  <c r="N34" s="1"/>
  <c r="E32" i="29"/>
  <c r="E32" i="30" s="1"/>
  <c r="N32" s="1"/>
  <c r="E25" i="29"/>
  <c r="E24"/>
  <c r="E24" i="30" s="1"/>
  <c r="N24" s="1"/>
  <c r="E18" i="29"/>
  <c r="E18" i="30"/>
  <c r="N18" s="1"/>
  <c r="E17" i="29"/>
  <c r="E17" i="30" s="1"/>
  <c r="E16" i="29"/>
  <c r="E16" i="30" s="1"/>
  <c r="N16" s="1"/>
  <c r="E15" i="29"/>
  <c r="E15" i="30" s="1"/>
  <c r="N15" s="1"/>
  <c r="E14" i="29"/>
  <c r="E14" i="30"/>
  <c r="N14" s="1"/>
  <c r="E13" i="29"/>
  <c r="E13" i="30" s="1"/>
  <c r="N13" s="1"/>
  <c r="S462" i="31"/>
  <c r="R462"/>
  <c r="AA203"/>
  <c r="K10"/>
  <c r="F10"/>
  <c r="C10"/>
  <c r="C8"/>
  <c r="N10" s="1"/>
  <c r="G6"/>
  <c r="C6"/>
  <c r="E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A195"/>
  <c r="N195"/>
  <c r="N194"/>
  <c r="N193"/>
  <c r="A190"/>
  <c r="N189"/>
  <c r="N188"/>
  <c r="N187"/>
  <c r="A184"/>
  <c r="A185"/>
  <c r="A186" s="1"/>
  <c r="N186" s="1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5"/>
  <c r="N14"/>
  <c r="AA572" i="1"/>
  <c r="AA571"/>
  <c r="AA569"/>
  <c r="AA568"/>
  <c r="AA567"/>
  <c r="AA566"/>
  <c r="AH572"/>
  <c r="AH571"/>
  <c r="AH569"/>
  <c r="AH568"/>
  <c r="AH567"/>
  <c r="AH566"/>
  <c r="T572"/>
  <c r="T569"/>
  <c r="T667" i="27"/>
  <c r="S667"/>
  <c r="T640"/>
  <c r="S640"/>
  <c r="T409"/>
  <c r="S409"/>
  <c r="T408"/>
  <c r="S408"/>
  <c r="T407"/>
  <c r="S407"/>
  <c r="T406"/>
  <c r="S406"/>
  <c r="T405"/>
  <c r="S405"/>
  <c r="T404"/>
  <c r="S404"/>
  <c r="T403"/>
  <c r="S403"/>
  <c r="T402"/>
  <c r="S402"/>
  <c r="AA408" i="1"/>
  <c r="Z408"/>
  <c r="S286" i="27"/>
  <c r="Z293" i="1"/>
  <c r="Z290"/>
  <c r="AO290" s="1"/>
  <c r="AT290" s="1"/>
  <c r="Z289"/>
  <c r="Z286"/>
  <c r="AO286" s="1"/>
  <c r="AT286" s="1"/>
  <c r="AH667"/>
  <c r="AG667"/>
  <c r="AX667" s="1"/>
  <c r="AH640"/>
  <c r="AG640"/>
  <c r="AX640" s="1"/>
  <c r="AG293"/>
  <c r="AX293" s="1"/>
  <c r="AG290"/>
  <c r="AX290" s="1"/>
  <c r="AG289"/>
  <c r="AX289" s="1"/>
  <c r="AG286"/>
  <c r="AX286" s="1"/>
  <c r="AH101"/>
  <c r="AX101" s="1"/>
  <c r="AH98"/>
  <c r="AX98" s="1"/>
  <c r="AH97"/>
  <c r="AX97" s="1"/>
  <c r="AH96"/>
  <c r="AX96" s="1"/>
  <c r="AH95"/>
  <c r="AX95" s="1"/>
  <c r="AH94"/>
  <c r="AX94" s="1"/>
  <c r="AH407"/>
  <c r="AG407"/>
  <c r="AX407" s="1"/>
  <c r="AH406"/>
  <c r="AG406"/>
  <c r="AX406" s="1"/>
  <c r="AH405"/>
  <c r="AG405"/>
  <c r="AX405" s="1"/>
  <c r="AH404"/>
  <c r="AG404"/>
  <c r="AX404" s="1"/>
  <c r="AH403"/>
  <c r="AG403"/>
  <c r="AX403" s="1"/>
  <c r="AH402"/>
  <c r="AG402"/>
  <c r="AX402" s="1"/>
  <c r="T101" i="27"/>
  <c r="T100"/>
  <c r="T99"/>
  <c r="T98"/>
  <c r="T97"/>
  <c r="T96"/>
  <c r="T95"/>
  <c r="T94"/>
  <c r="AA99" i="1"/>
  <c r="T408"/>
  <c r="S408"/>
  <c r="AO293"/>
  <c r="AT293" s="1"/>
  <c r="AO289"/>
  <c r="AT289" s="1"/>
  <c r="T99"/>
  <c r="AV99" s="1"/>
  <c r="AA285"/>
  <c r="Z285"/>
  <c r="AA113"/>
  <c r="Z113"/>
  <c r="T705" i="27"/>
  <c r="S705"/>
  <c r="T704"/>
  <c r="S704"/>
  <c r="AA705" i="1"/>
  <c r="Z705"/>
  <c r="AA704"/>
  <c r="Z704"/>
  <c r="T704"/>
  <c r="S704"/>
  <c r="AH704"/>
  <c r="J84" i="29" s="1"/>
  <c r="J84" i="30" s="1"/>
  <c r="AG704" i="1"/>
  <c r="AH715"/>
  <c r="AG715"/>
  <c r="AH714"/>
  <c r="AG714"/>
  <c r="AH713"/>
  <c r="AG713"/>
  <c r="AH712"/>
  <c r="AG712"/>
  <c r="AH711"/>
  <c r="AG711"/>
  <c r="AH710"/>
  <c r="AG710"/>
  <c r="AH709"/>
  <c r="AG709"/>
  <c r="AH708"/>
  <c r="AG708"/>
  <c r="AH707"/>
  <c r="AG707"/>
  <c r="AH706"/>
  <c r="AG706"/>
  <c r="AH705"/>
  <c r="AG705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I70" i="30"/>
  <c r="N5"/>
  <c r="E10"/>
  <c r="G10" s="1"/>
  <c r="H10" s="1"/>
  <c r="J10" s="1"/>
  <c r="K10" s="1"/>
  <c r="M10" s="1"/>
  <c r="N10" s="1"/>
  <c r="H9"/>
  <c r="K9"/>
  <c r="N9" s="1"/>
  <c r="G9"/>
  <c r="J9" s="1"/>
  <c r="M9" s="1"/>
  <c r="M5"/>
  <c r="J5"/>
  <c r="K1"/>
  <c r="G1"/>
  <c r="A1"/>
  <c r="B5"/>
  <c r="A2" i="8"/>
  <c r="A2" i="30"/>
  <c r="N57" i="4"/>
  <c r="N6"/>
  <c r="E10" i="29"/>
  <c r="H9"/>
  <c r="K9" s="1"/>
  <c r="N9" s="1"/>
  <c r="G9"/>
  <c r="J9"/>
  <c r="M9" s="1"/>
  <c r="M5"/>
  <c r="J5"/>
  <c r="K1"/>
  <c r="A1"/>
  <c r="B5"/>
  <c r="E10" i="8"/>
  <c r="G10"/>
  <c r="H10" s="1"/>
  <c r="H9"/>
  <c r="K9" s="1"/>
  <c r="N9" s="1"/>
  <c r="N60" s="1"/>
  <c r="G9"/>
  <c r="J9" s="1"/>
  <c r="M9" s="1"/>
  <c r="M60" s="1"/>
  <c r="H9" i="4"/>
  <c r="K9" s="1"/>
  <c r="G9"/>
  <c r="J9" s="1"/>
  <c r="D61" i="8"/>
  <c r="E60"/>
  <c r="D60"/>
  <c r="E60" i="4"/>
  <c r="D60"/>
  <c r="D61"/>
  <c r="E10"/>
  <c r="G10" s="1"/>
  <c r="E2" i="27"/>
  <c r="C6"/>
  <c r="G6"/>
  <c r="C8"/>
  <c r="N10"/>
  <c r="Q8"/>
  <c r="S8"/>
  <c r="C10"/>
  <c r="E12"/>
  <c r="I829" s="1"/>
  <c r="I831" s="1"/>
  <c r="I888" s="1"/>
  <c r="I890" s="1"/>
  <c r="H12"/>
  <c r="N2"/>
  <c r="N4" s="1"/>
  <c r="N14"/>
  <c r="S14"/>
  <c r="T14"/>
  <c r="N15"/>
  <c r="S15"/>
  <c r="T15"/>
  <c r="N16"/>
  <c r="N17"/>
  <c r="N18"/>
  <c r="N19"/>
  <c r="N20"/>
  <c r="N21"/>
  <c r="N22"/>
  <c r="N23"/>
  <c r="N24"/>
  <c r="N25"/>
  <c r="N26"/>
  <c r="T26"/>
  <c r="N27"/>
  <c r="T27"/>
  <c r="AA27" i="1" s="1"/>
  <c r="AP27" s="1"/>
  <c r="AT27" s="1"/>
  <c r="N28" i="27"/>
  <c r="T28"/>
  <c r="AA28" i="1"/>
  <c r="AP28" s="1"/>
  <c r="AT28" s="1"/>
  <c r="N29" i="27"/>
  <c r="T29"/>
  <c r="AA29" i="1"/>
  <c r="AP29" s="1"/>
  <c r="AT29" s="1"/>
  <c r="N30" i="27"/>
  <c r="T30"/>
  <c r="AA30" i="1" s="1"/>
  <c r="AP30" s="1"/>
  <c r="AT30" s="1"/>
  <c r="N31" i="27"/>
  <c r="T31"/>
  <c r="AA31" i="1"/>
  <c r="AP31" s="1"/>
  <c r="AT31" s="1"/>
  <c r="N32" i="27"/>
  <c r="T32"/>
  <c r="AA32" i="1" s="1"/>
  <c r="AP32" s="1"/>
  <c r="AT32" s="1"/>
  <c r="N33" i="27"/>
  <c r="T33"/>
  <c r="AA33" i="1" s="1"/>
  <c r="AP33" s="1"/>
  <c r="AT33" s="1"/>
  <c r="N34" i="27"/>
  <c r="T34"/>
  <c r="AA34" i="1"/>
  <c r="AP34" s="1"/>
  <c r="AT34" s="1"/>
  <c r="N35" i="27"/>
  <c r="T35"/>
  <c r="AA35" i="1" s="1"/>
  <c r="AP35" s="1"/>
  <c r="AT35" s="1"/>
  <c r="N36" i="27"/>
  <c r="T36"/>
  <c r="AA36" i="1"/>
  <c r="AP36" s="1"/>
  <c r="AT36" s="1"/>
  <c r="N37" i="27"/>
  <c r="T37"/>
  <c r="AA37" i="1"/>
  <c r="AP37" s="1"/>
  <c r="AT37" s="1"/>
  <c r="N38" i="27"/>
  <c r="T38"/>
  <c r="AA38" i="1" s="1"/>
  <c r="AP38" s="1"/>
  <c r="AT38" s="1"/>
  <c r="N39" i="27"/>
  <c r="T39"/>
  <c r="AA39" i="1"/>
  <c r="AP39" s="1"/>
  <c r="AT39" s="1"/>
  <c r="N40" i="27"/>
  <c r="T40"/>
  <c r="AA40" i="1" s="1"/>
  <c r="AP40" s="1"/>
  <c r="AT40" s="1"/>
  <c r="N41" i="27"/>
  <c r="T41"/>
  <c r="AA41" i="1" s="1"/>
  <c r="AP41" s="1"/>
  <c r="AT41" s="1"/>
  <c r="N42" i="27"/>
  <c r="T42"/>
  <c r="AA42" i="1"/>
  <c r="AP42" s="1"/>
  <c r="AT42" s="1"/>
  <c r="N43" i="27"/>
  <c r="T43"/>
  <c r="AA43" i="1" s="1"/>
  <c r="AP43" s="1"/>
  <c r="AT43" s="1"/>
  <c r="N44" i="27"/>
  <c r="T44"/>
  <c r="AA44" i="1"/>
  <c r="AP44" s="1"/>
  <c r="AT44" s="1"/>
  <c r="N45" i="27"/>
  <c r="T45"/>
  <c r="AA45" i="1"/>
  <c r="AP45" s="1"/>
  <c r="AT45" s="1"/>
  <c r="N46" i="27"/>
  <c r="T46"/>
  <c r="AA46" i="1" s="1"/>
  <c r="AP46" s="1"/>
  <c r="AT46" s="1"/>
  <c r="N47" i="27"/>
  <c r="T47"/>
  <c r="AA47" i="1"/>
  <c r="AP47" s="1"/>
  <c r="AT47" s="1"/>
  <c r="N48" i="27"/>
  <c r="T48"/>
  <c r="AA48" i="1" s="1"/>
  <c r="AP48" s="1"/>
  <c r="AT48" s="1"/>
  <c r="N49" i="27"/>
  <c r="T49"/>
  <c r="AA49" i="1" s="1"/>
  <c r="AP49" s="1"/>
  <c r="AT49" s="1"/>
  <c r="N50" i="27"/>
  <c r="T50"/>
  <c r="AA50" i="1"/>
  <c r="AP50" s="1"/>
  <c r="AT50" s="1"/>
  <c r="N51" i="27"/>
  <c r="T51"/>
  <c r="AA51" i="1" s="1"/>
  <c r="AP51" s="1"/>
  <c r="AT51" s="1"/>
  <c r="N52" i="27"/>
  <c r="T52"/>
  <c r="AA52" i="1"/>
  <c r="AP52" s="1"/>
  <c r="AT52" s="1"/>
  <c r="N53" i="27"/>
  <c r="N54"/>
  <c r="N55"/>
  <c r="S55"/>
  <c r="N56"/>
  <c r="T56"/>
  <c r="N57"/>
  <c r="T57"/>
  <c r="AA57" i="1"/>
  <c r="N58" i="27"/>
  <c r="T58"/>
  <c r="AA58" i="1" s="1"/>
  <c r="N59" i="27"/>
  <c r="T59"/>
  <c r="AA59" i="1"/>
  <c r="N60" i="27"/>
  <c r="S60"/>
  <c r="T60"/>
  <c r="N61"/>
  <c r="S61"/>
  <c r="T61"/>
  <c r="N62"/>
  <c r="T62"/>
  <c r="N63"/>
  <c r="T63"/>
  <c r="N64"/>
  <c r="T64"/>
  <c r="N65"/>
  <c r="T65"/>
  <c r="N66"/>
  <c r="T66"/>
  <c r="N67"/>
  <c r="T67"/>
  <c r="N68"/>
  <c r="T68"/>
  <c r="N69"/>
  <c r="T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T114"/>
  <c r="N115"/>
  <c r="S115"/>
  <c r="Z115" i="1"/>
  <c r="N116" i="27"/>
  <c r="N117"/>
  <c r="S117"/>
  <c r="N118"/>
  <c r="T118"/>
  <c r="N119"/>
  <c r="S119"/>
  <c r="N120"/>
  <c r="S120"/>
  <c r="T120"/>
  <c r="N121"/>
  <c r="S121"/>
  <c r="T121"/>
  <c r="N122"/>
  <c r="T122"/>
  <c r="N123"/>
  <c r="N124"/>
  <c r="N125"/>
  <c r="T125"/>
  <c r="N126"/>
  <c r="N127"/>
  <c r="T127"/>
  <c r="N128"/>
  <c r="T128"/>
  <c r="N129"/>
  <c r="N130"/>
  <c r="T130"/>
  <c r="N131"/>
  <c r="N132"/>
  <c r="T132"/>
  <c r="AA132" i="1" s="1"/>
  <c r="N133" i="27"/>
  <c r="T133"/>
  <c r="N134"/>
  <c r="N135"/>
  <c r="T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S160"/>
  <c r="T160"/>
  <c r="N161"/>
  <c r="N162"/>
  <c r="N163"/>
  <c r="N164"/>
  <c r="N165"/>
  <c r="N166"/>
  <c r="N167"/>
  <c r="N168"/>
  <c r="N169"/>
  <c r="N170"/>
  <c r="N171"/>
  <c r="N172"/>
  <c r="N173"/>
  <c r="T173"/>
  <c r="N174"/>
  <c r="T174"/>
  <c r="N175"/>
  <c r="T175"/>
  <c r="N176"/>
  <c r="S176"/>
  <c r="T176"/>
  <c r="N177"/>
  <c r="S177"/>
  <c r="T177"/>
  <c r="N178"/>
  <c r="N179"/>
  <c r="S179"/>
  <c r="T179"/>
  <c r="N180"/>
  <c r="S180"/>
  <c r="T180"/>
  <c r="N181"/>
  <c r="S181"/>
  <c r="T181"/>
  <c r="N182"/>
  <c r="S182"/>
  <c r="T182"/>
  <c r="N183"/>
  <c r="S183"/>
  <c r="T183"/>
  <c r="N184"/>
  <c r="N185"/>
  <c r="N186"/>
  <c r="N187"/>
  <c r="N188"/>
  <c r="N189"/>
  <c r="N190"/>
  <c r="N191"/>
  <c r="S191"/>
  <c r="T191"/>
  <c r="AA191" i="1"/>
  <c r="N192" i="27"/>
  <c r="S192"/>
  <c r="Z192" i="1" s="1"/>
  <c r="T192" i="27"/>
  <c r="N193"/>
  <c r="S193"/>
  <c r="T193"/>
  <c r="AA193" i="1"/>
  <c r="N194" i="27"/>
  <c r="S194"/>
  <c r="Z194" i="1" s="1"/>
  <c r="T194" i="27"/>
  <c r="N195"/>
  <c r="N196"/>
  <c r="N197"/>
  <c r="N198"/>
  <c r="N199"/>
  <c r="S199"/>
  <c r="T199"/>
  <c r="AA199" i="1"/>
  <c r="N200" i="27"/>
  <c r="S200"/>
  <c r="Z200" i="1" s="1"/>
  <c r="T200" i="27"/>
  <c r="N201"/>
  <c r="S201"/>
  <c r="T201"/>
  <c r="AA201" i="1"/>
  <c r="N202" i="27"/>
  <c r="S202"/>
  <c r="Z202" i="1" s="1"/>
  <c r="T202" i="27"/>
  <c r="N203"/>
  <c r="S203"/>
  <c r="T203"/>
  <c r="AA203" i="1"/>
  <c r="N204" i="27"/>
  <c r="S204"/>
  <c r="Z204" i="1" s="1"/>
  <c r="T204" i="27"/>
  <c r="N205"/>
  <c r="S205"/>
  <c r="T205"/>
  <c r="AA205" i="1"/>
  <c r="N206" i="27"/>
  <c r="S206"/>
  <c r="Z206" i="1" s="1"/>
  <c r="T206" i="27"/>
  <c r="N207"/>
  <c r="S207"/>
  <c r="T207"/>
  <c r="N208"/>
  <c r="S208"/>
  <c r="T208"/>
  <c r="N209"/>
  <c r="S209"/>
  <c r="T209"/>
  <c r="N210"/>
  <c r="S210"/>
  <c r="T210"/>
  <c r="N211"/>
  <c r="S211"/>
  <c r="T211"/>
  <c r="N212"/>
  <c r="S212"/>
  <c r="Z212" i="1"/>
  <c r="T212" i="27"/>
  <c r="N213"/>
  <c r="S213"/>
  <c r="T213"/>
  <c r="AA213" i="1" s="1"/>
  <c r="N214" i="27"/>
  <c r="S214"/>
  <c r="T214"/>
  <c r="N215"/>
  <c r="S215"/>
  <c r="T215"/>
  <c r="N216"/>
  <c r="S216"/>
  <c r="T216"/>
  <c r="N217"/>
  <c r="S217"/>
  <c r="T217"/>
  <c r="N218"/>
  <c r="S218"/>
  <c r="T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S271"/>
  <c r="T271"/>
  <c r="AA271" i="1"/>
  <c r="N272" i="27"/>
  <c r="S272"/>
  <c r="Z272" i="1" s="1"/>
  <c r="T272" i="27"/>
  <c r="N273"/>
  <c r="S273"/>
  <c r="T273"/>
  <c r="AA273" i="1"/>
  <c r="N274" i="27"/>
  <c r="S274"/>
  <c r="Z274" i="1" s="1"/>
  <c r="T274" i="27"/>
  <c r="N275"/>
  <c r="S275"/>
  <c r="T275"/>
  <c r="AA275" i="1" s="1"/>
  <c r="N276" i="27"/>
  <c r="S276"/>
  <c r="Z276" i="1"/>
  <c r="T276" i="27"/>
  <c r="N277"/>
  <c r="S277"/>
  <c r="T277"/>
  <c r="AA277" i="1" s="1"/>
  <c r="N278" i="27"/>
  <c r="S278"/>
  <c r="Z278" i="1"/>
  <c r="T278" i="27"/>
  <c r="N279"/>
  <c r="S279"/>
  <c r="T279"/>
  <c r="N280"/>
  <c r="S280"/>
  <c r="T280"/>
  <c r="N281"/>
  <c r="S281"/>
  <c r="T281"/>
  <c r="AA281" i="1" s="1"/>
  <c r="N282" i="27"/>
  <c r="S282"/>
  <c r="Z282" i="1"/>
  <c r="T282" i="27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S322"/>
  <c r="T322"/>
  <c r="N323"/>
  <c r="N324"/>
  <c r="N325"/>
  <c r="N326"/>
  <c r="N327"/>
  <c r="S327"/>
  <c r="T327"/>
  <c r="N328"/>
  <c r="S328"/>
  <c r="T328"/>
  <c r="N329"/>
  <c r="S329"/>
  <c r="T329"/>
  <c r="N330"/>
  <c r="S330"/>
  <c r="T330"/>
  <c r="N331"/>
  <c r="N332"/>
  <c r="N333"/>
  <c r="N334"/>
  <c r="N335"/>
  <c r="N336"/>
  <c r="N337"/>
  <c r="N338"/>
  <c r="N339"/>
  <c r="N340"/>
  <c r="N341"/>
  <c r="N342"/>
  <c r="N343"/>
  <c r="N344"/>
  <c r="S344"/>
  <c r="T344"/>
  <c r="AA344" i="1" s="1"/>
  <c r="N345" i="27"/>
  <c r="S345"/>
  <c r="Z345" i="1"/>
  <c r="T345" i="27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S384"/>
  <c r="T384"/>
  <c r="N385"/>
  <c r="S385"/>
  <c r="T385"/>
  <c r="N386"/>
  <c r="S386"/>
  <c r="T386"/>
  <c r="N387"/>
  <c r="S387"/>
  <c r="T387"/>
  <c r="AA387" i="1" s="1"/>
  <c r="N388" i="27"/>
  <c r="S388"/>
  <c r="T388"/>
  <c r="N389"/>
  <c r="S389"/>
  <c r="T389"/>
  <c r="N390"/>
  <c r="S390"/>
  <c r="T390"/>
  <c r="N391"/>
  <c r="S391"/>
  <c r="T391"/>
  <c r="AA391" i="1"/>
  <c r="N392" i="27"/>
  <c r="S392"/>
  <c r="T392"/>
  <c r="N393"/>
  <c r="S393"/>
  <c r="T393"/>
  <c r="N394"/>
  <c r="S394"/>
  <c r="T394"/>
  <c r="N395"/>
  <c r="S395"/>
  <c r="T395"/>
  <c r="AA395" i="1" s="1"/>
  <c r="N396" i="27"/>
  <c r="S396"/>
  <c r="T396"/>
  <c r="N397"/>
  <c r="S397"/>
  <c r="T397"/>
  <c r="N398"/>
  <c r="S398"/>
  <c r="T398"/>
  <c r="N399"/>
  <c r="S399"/>
  <c r="T399"/>
  <c r="AA399" i="1"/>
  <c r="N400" i="27"/>
  <c r="S400"/>
  <c r="T400"/>
  <c r="N401"/>
  <c r="S401"/>
  <c r="T401"/>
  <c r="N402"/>
  <c r="N403"/>
  <c r="N404"/>
  <c r="N405"/>
  <c r="N406"/>
  <c r="N407"/>
  <c r="N408"/>
  <c r="N409"/>
  <c r="N410"/>
  <c r="S410"/>
  <c r="T410"/>
  <c r="N411"/>
  <c r="S411"/>
  <c r="T411"/>
  <c r="N412"/>
  <c r="S412"/>
  <c r="T412"/>
  <c r="N413"/>
  <c r="S413"/>
  <c r="T413"/>
  <c r="N414"/>
  <c r="S414"/>
  <c r="T414"/>
  <c r="N415"/>
  <c r="N416"/>
  <c r="N417"/>
  <c r="S417"/>
  <c r="T417"/>
  <c r="N418"/>
  <c r="S418"/>
  <c r="T418"/>
  <c r="N419"/>
  <c r="S419"/>
  <c r="T419"/>
  <c r="N420"/>
  <c r="S420"/>
  <c r="T420"/>
  <c r="N421"/>
  <c r="S421"/>
  <c r="T421"/>
  <c r="N422"/>
  <c r="S422"/>
  <c r="T422"/>
  <c r="N423"/>
  <c r="S423"/>
  <c r="T423"/>
  <c r="N424"/>
  <c r="S424"/>
  <c r="T424"/>
  <c r="N425"/>
  <c r="S425"/>
  <c r="T425"/>
  <c r="N426"/>
  <c r="S426"/>
  <c r="T426"/>
  <c r="N427"/>
  <c r="S427"/>
  <c r="T427"/>
  <c r="N428"/>
  <c r="S428"/>
  <c r="T428"/>
  <c r="N429"/>
  <c r="S429"/>
  <c r="T429"/>
  <c r="N430"/>
  <c r="S430"/>
  <c r="T430"/>
  <c r="N431"/>
  <c r="S431"/>
  <c r="T431"/>
  <c r="N432"/>
  <c r="S432"/>
  <c r="T432"/>
  <c r="N433"/>
  <c r="S433"/>
  <c r="T433"/>
  <c r="N434"/>
  <c r="S434"/>
  <c r="T434"/>
  <c r="N435"/>
  <c r="S435"/>
  <c r="T435"/>
  <c r="N436"/>
  <c r="S436"/>
  <c r="T436"/>
  <c r="N437"/>
  <c r="S437"/>
  <c r="T437"/>
  <c r="N438"/>
  <c r="S438"/>
  <c r="T438"/>
  <c r="N439"/>
  <c r="S439"/>
  <c r="T439"/>
  <c r="N440"/>
  <c r="S440"/>
  <c r="T440"/>
  <c r="N441"/>
  <c r="S441"/>
  <c r="T441"/>
  <c r="N442"/>
  <c r="S442"/>
  <c r="T442"/>
  <c r="N443"/>
  <c r="S443"/>
  <c r="T443"/>
  <c r="N444"/>
  <c r="S444"/>
  <c r="T444"/>
  <c r="N445"/>
  <c r="S445"/>
  <c r="T445"/>
  <c r="N446"/>
  <c r="S446"/>
  <c r="T446"/>
  <c r="N447"/>
  <c r="S447"/>
  <c r="T447"/>
  <c r="N448"/>
  <c r="S448"/>
  <c r="T448"/>
  <c r="N449"/>
  <c r="S449"/>
  <c r="T449"/>
  <c r="N450"/>
  <c r="S450"/>
  <c r="T450"/>
  <c r="N451"/>
  <c r="S451"/>
  <c r="T451"/>
  <c r="N452"/>
  <c r="S452"/>
  <c r="T452"/>
  <c r="N453"/>
  <c r="S453"/>
  <c r="T453"/>
  <c r="N454"/>
  <c r="S454"/>
  <c r="T454"/>
  <c r="N455"/>
  <c r="S455"/>
  <c r="T455"/>
  <c r="N456"/>
  <c r="S456"/>
  <c r="T456"/>
  <c r="N457"/>
  <c r="S457"/>
  <c r="T457"/>
  <c r="N458"/>
  <c r="S458"/>
  <c r="T458"/>
  <c r="N459"/>
  <c r="S459"/>
  <c r="T459"/>
  <c r="N460"/>
  <c r="S460"/>
  <c r="T460"/>
  <c r="N461"/>
  <c r="S461"/>
  <c r="T461"/>
  <c r="N462"/>
  <c r="S462"/>
  <c r="T462"/>
  <c r="N463"/>
  <c r="S463"/>
  <c r="T463"/>
  <c r="N464"/>
  <c r="S464"/>
  <c r="T464"/>
  <c r="N465"/>
  <c r="S465"/>
  <c r="T465"/>
  <c r="N466"/>
  <c r="S466"/>
  <c r="T466"/>
  <c r="N467"/>
  <c r="S467"/>
  <c r="T467"/>
  <c r="N468"/>
  <c r="S468"/>
  <c r="T468"/>
  <c r="N469"/>
  <c r="S469"/>
  <c r="T469"/>
  <c r="N470"/>
  <c r="S470"/>
  <c r="T470"/>
  <c r="N471"/>
  <c r="S471"/>
  <c r="T471"/>
  <c r="N472"/>
  <c r="S472"/>
  <c r="T472"/>
  <c r="N473"/>
  <c r="S473"/>
  <c r="T473"/>
  <c r="N474"/>
  <c r="S474"/>
  <c r="T474"/>
  <c r="N475"/>
  <c r="S475"/>
  <c r="T475"/>
  <c r="N476"/>
  <c r="S476"/>
  <c r="T476"/>
  <c r="N477"/>
  <c r="S477"/>
  <c r="T477"/>
  <c r="N478"/>
  <c r="S478"/>
  <c r="T478"/>
  <c r="N479"/>
  <c r="S479"/>
  <c r="T479"/>
  <c r="N480"/>
  <c r="S480"/>
  <c r="T480"/>
  <c r="N481"/>
  <c r="S481"/>
  <c r="T481"/>
  <c r="N482"/>
  <c r="S482"/>
  <c r="T482"/>
  <c r="N483"/>
  <c r="S483"/>
  <c r="T483"/>
  <c r="N484"/>
  <c r="S484"/>
  <c r="T484"/>
  <c r="N485"/>
  <c r="S485"/>
  <c r="T485"/>
  <c r="N486"/>
  <c r="S486"/>
  <c r="T486"/>
  <c r="N487"/>
  <c r="S487"/>
  <c r="T487"/>
  <c r="N488"/>
  <c r="S488"/>
  <c r="T488"/>
  <c r="N489"/>
  <c r="S489"/>
  <c r="T489"/>
  <c r="N490"/>
  <c r="S490"/>
  <c r="T490"/>
  <c r="N491"/>
  <c r="S491"/>
  <c r="T491"/>
  <c r="N492"/>
  <c r="S492"/>
  <c r="T492"/>
  <c r="N493"/>
  <c r="S493"/>
  <c r="T493"/>
  <c r="N494"/>
  <c r="S494"/>
  <c r="T494"/>
  <c r="N495"/>
  <c r="S495"/>
  <c r="T495"/>
  <c r="N496"/>
  <c r="S496"/>
  <c r="T496"/>
  <c r="N497"/>
  <c r="S497"/>
  <c r="T497"/>
  <c r="N498"/>
  <c r="S498"/>
  <c r="T498"/>
  <c r="N499"/>
  <c r="S499"/>
  <c r="T499"/>
  <c r="N500"/>
  <c r="S500"/>
  <c r="T500"/>
  <c r="N501"/>
  <c r="S501"/>
  <c r="T501"/>
  <c r="N502"/>
  <c r="S502"/>
  <c r="T502"/>
  <c r="N503"/>
  <c r="S503"/>
  <c r="T503"/>
  <c r="N504"/>
  <c r="S504"/>
  <c r="T504"/>
  <c r="N505"/>
  <c r="S505"/>
  <c r="T505"/>
  <c r="N506"/>
  <c r="S506"/>
  <c r="T506"/>
  <c r="N507"/>
  <c r="S507"/>
  <c r="T507"/>
  <c r="N508"/>
  <c r="S508"/>
  <c r="T508"/>
  <c r="N509"/>
  <c r="S509"/>
  <c r="T509"/>
  <c r="N510"/>
  <c r="S510"/>
  <c r="T510"/>
  <c r="N511"/>
  <c r="S511"/>
  <c r="T511"/>
  <c r="N512"/>
  <c r="S512"/>
  <c r="T512"/>
  <c r="N513"/>
  <c r="S513"/>
  <c r="T513"/>
  <c r="N514"/>
  <c r="S514"/>
  <c r="T514"/>
  <c r="N515"/>
  <c r="S515"/>
  <c r="T515"/>
  <c r="N516"/>
  <c r="S516"/>
  <c r="T516"/>
  <c r="N517"/>
  <c r="S517"/>
  <c r="T517"/>
  <c r="N518"/>
  <c r="S518"/>
  <c r="T518"/>
  <c r="N519"/>
  <c r="S519"/>
  <c r="T519"/>
  <c r="N520"/>
  <c r="S520"/>
  <c r="T520"/>
  <c r="N521"/>
  <c r="S521"/>
  <c r="T521"/>
  <c r="N522"/>
  <c r="S522"/>
  <c r="T522"/>
  <c r="N523"/>
  <c r="S523"/>
  <c r="T523"/>
  <c r="N524"/>
  <c r="S524"/>
  <c r="Z524" i="1" s="1"/>
  <c r="T524" i="27"/>
  <c r="N525"/>
  <c r="S525"/>
  <c r="T525"/>
  <c r="AA525" i="1"/>
  <c r="N526" i="27"/>
  <c r="S526"/>
  <c r="Z526" i="1" s="1"/>
  <c r="T526" i="27"/>
  <c r="N527"/>
  <c r="S527"/>
  <c r="T527"/>
  <c r="N528"/>
  <c r="S528"/>
  <c r="T528"/>
  <c r="N529"/>
  <c r="S529"/>
  <c r="T529"/>
  <c r="N530"/>
  <c r="S530"/>
  <c r="T530"/>
  <c r="N531"/>
  <c r="S531"/>
  <c r="T531"/>
  <c r="N532"/>
  <c r="S532"/>
  <c r="Z532" i="1"/>
  <c r="T532" i="27"/>
  <c r="N533"/>
  <c r="S533"/>
  <c r="T533"/>
  <c r="AA533" i="1" s="1"/>
  <c r="N534" i="27"/>
  <c r="S534"/>
  <c r="Z534" i="1"/>
  <c r="T534" i="27"/>
  <c r="N535"/>
  <c r="S535"/>
  <c r="T535"/>
  <c r="N536"/>
  <c r="S536"/>
  <c r="T536"/>
  <c r="N537"/>
  <c r="S537"/>
  <c r="T537"/>
  <c r="N538"/>
  <c r="S538"/>
  <c r="T538"/>
  <c r="N539"/>
  <c r="S539"/>
  <c r="T539"/>
  <c r="N540"/>
  <c r="S540"/>
  <c r="Z540" i="1" s="1"/>
  <c r="T540" i="27"/>
  <c r="N541"/>
  <c r="S541"/>
  <c r="T541"/>
  <c r="AA541" i="1"/>
  <c r="N542" i="27"/>
  <c r="S542"/>
  <c r="Z542" i="1" s="1"/>
  <c r="T542" i="27"/>
  <c r="N543"/>
  <c r="S543"/>
  <c r="T543"/>
  <c r="N544"/>
  <c r="S544"/>
  <c r="T544"/>
  <c r="N545"/>
  <c r="S545"/>
  <c r="T545"/>
  <c r="N546"/>
  <c r="S546"/>
  <c r="T546"/>
  <c r="N547"/>
  <c r="S547"/>
  <c r="T547"/>
  <c r="N548"/>
  <c r="S548"/>
  <c r="Z548" i="1"/>
  <c r="T548" i="27"/>
  <c r="N549"/>
  <c r="S549"/>
  <c r="T549"/>
  <c r="AA549" i="1" s="1"/>
  <c r="N550" i="27"/>
  <c r="S550"/>
  <c r="Z550" i="1"/>
  <c r="T550" i="27"/>
  <c r="N551"/>
  <c r="S551"/>
  <c r="T551"/>
  <c r="S552"/>
  <c r="T552"/>
  <c r="S553"/>
  <c r="T553"/>
  <c r="N554"/>
  <c r="S554"/>
  <c r="T554"/>
  <c r="AA554" i="1"/>
  <c r="N555" i="27"/>
  <c r="S555"/>
  <c r="Z555" i="1" s="1"/>
  <c r="T555" i="27"/>
  <c r="N556"/>
  <c r="S556"/>
  <c r="T556"/>
  <c r="AA556" i="1"/>
  <c r="N557" i="27"/>
  <c r="S557"/>
  <c r="T557"/>
  <c r="S558"/>
  <c r="T558"/>
  <c r="S559"/>
  <c r="T559"/>
  <c r="N560"/>
  <c r="S560"/>
  <c r="T560"/>
  <c r="N561"/>
  <c r="S561"/>
  <c r="T561"/>
  <c r="N562"/>
  <c r="S562"/>
  <c r="T562"/>
  <c r="S563"/>
  <c r="T563"/>
  <c r="S564"/>
  <c r="T564"/>
  <c r="AA564" i="1" s="1"/>
  <c r="N565" i="27"/>
  <c r="S565"/>
  <c r="Z565" i="1"/>
  <c r="T565" i="27"/>
  <c r="N566"/>
  <c r="N567"/>
  <c r="N568"/>
  <c r="N569"/>
  <c r="N570"/>
  <c r="N571"/>
  <c r="N572"/>
  <c r="N573"/>
  <c r="N574"/>
  <c r="N575"/>
  <c r="N576"/>
  <c r="N577"/>
  <c r="N578"/>
  <c r="N579"/>
  <c r="N580"/>
  <c r="N581"/>
  <c r="S581"/>
  <c r="Z581" i="1" s="1"/>
  <c r="AO581" s="1"/>
  <c r="T581" i="27"/>
  <c r="N582"/>
  <c r="S582"/>
  <c r="T582"/>
  <c r="N583"/>
  <c r="S583"/>
  <c r="T583"/>
  <c r="N584"/>
  <c r="S584"/>
  <c r="T584"/>
  <c r="N585"/>
  <c r="S585"/>
  <c r="T585"/>
  <c r="N586"/>
  <c r="S586"/>
  <c r="T586"/>
  <c r="AA586" i="1"/>
  <c r="AP586" s="1"/>
  <c r="N587" i="27"/>
  <c r="S587"/>
  <c r="Z587" i="1" s="1"/>
  <c r="AO587" s="1"/>
  <c r="T587" i="27"/>
  <c r="N588"/>
  <c r="S588"/>
  <c r="T588"/>
  <c r="AA588" i="1"/>
  <c r="N589" i="27"/>
  <c r="S589"/>
  <c r="Z589" i="1" s="1"/>
  <c r="T589" i="27"/>
  <c r="N590"/>
  <c r="S590"/>
  <c r="T590"/>
  <c r="N591"/>
  <c r="S591"/>
  <c r="T591"/>
  <c r="N592"/>
  <c r="S592"/>
  <c r="T592"/>
  <c r="N593"/>
  <c r="S593"/>
  <c r="T593"/>
  <c r="N594"/>
  <c r="S594"/>
  <c r="T594"/>
  <c r="N595"/>
  <c r="S595"/>
  <c r="T595"/>
  <c r="N596"/>
  <c r="S596"/>
  <c r="T596"/>
  <c r="N597"/>
  <c r="S597"/>
  <c r="T597"/>
  <c r="N598"/>
  <c r="S598"/>
  <c r="T598"/>
  <c r="N599"/>
  <c r="S599"/>
  <c r="T599"/>
  <c r="N600"/>
  <c r="S600"/>
  <c r="T600"/>
  <c r="AA600" i="1"/>
  <c r="N602" i="27"/>
  <c r="S602"/>
  <c r="Z602" i="1" s="1"/>
  <c r="T602" i="27"/>
  <c r="N603"/>
  <c r="S603"/>
  <c r="T603"/>
  <c r="AA603" i="1"/>
  <c r="N604" i="27"/>
  <c r="N605"/>
  <c r="S605"/>
  <c r="T605"/>
  <c r="N606"/>
  <c r="S606"/>
  <c r="T606"/>
  <c r="N607"/>
  <c r="S607"/>
  <c r="T607"/>
  <c r="N608"/>
  <c r="N609"/>
  <c r="S609"/>
  <c r="T609"/>
  <c r="AA609" i="1" s="1"/>
  <c r="N610" i="27"/>
  <c r="S610"/>
  <c r="Z610" i="1"/>
  <c r="T610" i="27"/>
  <c r="N611"/>
  <c r="S611"/>
  <c r="T611"/>
  <c r="N612"/>
  <c r="S612"/>
  <c r="T612"/>
  <c r="N613"/>
  <c r="S613"/>
  <c r="T613"/>
  <c r="N614"/>
  <c r="S614"/>
  <c r="T614"/>
  <c r="N615"/>
  <c r="S615"/>
  <c r="T615"/>
  <c r="AA615" i="1" s="1"/>
  <c r="N616" i="27"/>
  <c r="S616"/>
  <c r="Z616" i="1"/>
  <c r="T616" i="27"/>
  <c r="N617"/>
  <c r="S617"/>
  <c r="T617"/>
  <c r="N618"/>
  <c r="S618"/>
  <c r="T618"/>
  <c r="N619"/>
  <c r="S619"/>
  <c r="T619"/>
  <c r="AA619" i="1" s="1"/>
  <c r="N620" i="27"/>
  <c r="S620"/>
  <c r="Z620" i="1"/>
  <c r="T620" i="27"/>
  <c r="N621"/>
  <c r="S621"/>
  <c r="T621"/>
  <c r="N622"/>
  <c r="S622"/>
  <c r="T622"/>
  <c r="N623"/>
  <c r="S623"/>
  <c r="T623"/>
  <c r="AA623" i="1" s="1"/>
  <c r="N624" i="27"/>
  <c r="S624"/>
  <c r="Z624" i="1"/>
  <c r="T624" i="27"/>
  <c r="N625"/>
  <c r="S625"/>
  <c r="T625"/>
  <c r="AA625" i="1" s="1"/>
  <c r="N626" i="27"/>
  <c r="S626"/>
  <c r="Z626" i="1"/>
  <c r="T626" i="27"/>
  <c r="N627"/>
  <c r="S627"/>
  <c r="T627"/>
  <c r="AA627" i="1" s="1"/>
  <c r="N628" i="27"/>
  <c r="S628"/>
  <c r="Z628" i="1"/>
  <c r="T628" i="27"/>
  <c r="N629"/>
  <c r="S629"/>
  <c r="T629"/>
  <c r="AA629" i="1" s="1"/>
  <c r="N630" i="27"/>
  <c r="S630"/>
  <c r="Z630" i="1"/>
  <c r="T630" i="27"/>
  <c r="N631"/>
  <c r="S631"/>
  <c r="T631"/>
  <c r="AA631" i="1" s="1"/>
  <c r="N632" i="27"/>
  <c r="S632"/>
  <c r="Z632" i="1"/>
  <c r="T632" i="27"/>
  <c r="N633"/>
  <c r="S633"/>
  <c r="T633"/>
  <c r="AA633" i="1" s="1"/>
  <c r="N634" i="27"/>
  <c r="S634"/>
  <c r="Z634" i="1"/>
  <c r="T634" i="27"/>
  <c r="N635"/>
  <c r="S635"/>
  <c r="T635"/>
  <c r="AA635" i="1" s="1"/>
  <c r="N636" i="27"/>
  <c r="S636"/>
  <c r="Z636" i="1"/>
  <c r="T636" i="27"/>
  <c r="N637"/>
  <c r="S637"/>
  <c r="T637"/>
  <c r="AA637" i="1" s="1"/>
  <c r="N638" i="27"/>
  <c r="S638"/>
  <c r="Z638" i="1"/>
  <c r="T638" i="27"/>
  <c r="N639"/>
  <c r="S639"/>
  <c r="T639"/>
  <c r="AA639" i="1" s="1"/>
  <c r="N640" i="27"/>
  <c r="N641"/>
  <c r="S641"/>
  <c r="T641"/>
  <c r="AA641" i="1"/>
  <c r="N642" i="27"/>
  <c r="S642"/>
  <c r="Z642" i="1" s="1"/>
  <c r="T642" i="27"/>
  <c r="N643"/>
  <c r="S643"/>
  <c r="T643"/>
  <c r="AA643" i="1"/>
  <c r="N644" i="27"/>
  <c r="S644"/>
  <c r="Z644" i="1" s="1"/>
  <c r="T644" i="27"/>
  <c r="N645"/>
  <c r="S645"/>
  <c r="T645"/>
  <c r="AA645" i="1"/>
  <c r="N646" i="27"/>
  <c r="S646"/>
  <c r="Z646" i="1" s="1"/>
  <c r="T646" i="27"/>
  <c r="N647"/>
  <c r="S647"/>
  <c r="T647"/>
  <c r="AA647" i="1"/>
  <c r="N648" i="27"/>
  <c r="S648"/>
  <c r="Z648" i="1" s="1"/>
  <c r="T648" i="27"/>
  <c r="N649"/>
  <c r="S649"/>
  <c r="T649"/>
  <c r="AA649" i="1"/>
  <c r="N650" i="27"/>
  <c r="S650"/>
  <c r="Z650" i="1" s="1"/>
  <c r="T650" i="27"/>
  <c r="N651"/>
  <c r="S651"/>
  <c r="T651"/>
  <c r="AA651" i="1"/>
  <c r="N652" i="27"/>
  <c r="S652"/>
  <c r="Z652" i="1" s="1"/>
  <c r="T652" i="27"/>
  <c r="N653"/>
  <c r="S653"/>
  <c r="T653"/>
  <c r="AA653" i="1"/>
  <c r="N654" i="27"/>
  <c r="S654"/>
  <c r="Z654" i="1" s="1"/>
  <c r="T654" i="27"/>
  <c r="N655"/>
  <c r="S655"/>
  <c r="T655"/>
  <c r="N656"/>
  <c r="S656"/>
  <c r="T656"/>
  <c r="N657"/>
  <c r="S657"/>
  <c r="T657"/>
  <c r="N658"/>
  <c r="S658"/>
  <c r="T658"/>
  <c r="N659"/>
  <c r="S659"/>
  <c r="T659"/>
  <c r="N660"/>
  <c r="S660"/>
  <c r="T660"/>
  <c r="N661"/>
  <c r="S661"/>
  <c r="T661"/>
  <c r="N662"/>
  <c r="S662"/>
  <c r="T662"/>
  <c r="N663"/>
  <c r="S663"/>
  <c r="T663"/>
  <c r="N664"/>
  <c r="S664"/>
  <c r="T664"/>
  <c r="N665"/>
  <c r="S665"/>
  <c r="T665"/>
  <c r="N666"/>
  <c r="S666"/>
  <c r="T666"/>
  <c r="N667"/>
  <c r="N668"/>
  <c r="S668"/>
  <c r="T668"/>
  <c r="N669"/>
  <c r="S669"/>
  <c r="T669"/>
  <c r="N670"/>
  <c r="S670"/>
  <c r="T670"/>
  <c r="N671"/>
  <c r="S671"/>
  <c r="T671"/>
  <c r="N672"/>
  <c r="S672"/>
  <c r="T672"/>
  <c r="N673"/>
  <c r="S673"/>
  <c r="T673"/>
  <c r="N674"/>
  <c r="S674"/>
  <c r="T674"/>
  <c r="N675"/>
  <c r="S675"/>
  <c r="T675"/>
  <c r="N676"/>
  <c r="S676"/>
  <c r="T676"/>
  <c r="N677"/>
  <c r="S677"/>
  <c r="T677"/>
  <c r="N678"/>
  <c r="S678"/>
  <c r="T678"/>
  <c r="N679"/>
  <c r="S679"/>
  <c r="T679"/>
  <c r="N680"/>
  <c r="S680"/>
  <c r="T680"/>
  <c r="N681"/>
  <c r="S681"/>
  <c r="T681"/>
  <c r="N682"/>
  <c r="S682"/>
  <c r="T682"/>
  <c r="N683"/>
  <c r="S683"/>
  <c r="T683"/>
  <c r="N684"/>
  <c r="S684"/>
  <c r="T684"/>
  <c r="N685"/>
  <c r="S685"/>
  <c r="T685"/>
  <c r="N686"/>
  <c r="S686"/>
  <c r="T686"/>
  <c r="N687"/>
  <c r="S687"/>
  <c r="T687"/>
  <c r="N688"/>
  <c r="S688"/>
  <c r="T688"/>
  <c r="N689"/>
  <c r="S689"/>
  <c r="T689"/>
  <c r="N690"/>
  <c r="S690"/>
  <c r="T690"/>
  <c r="N691"/>
  <c r="S691"/>
  <c r="T691"/>
  <c r="N692"/>
  <c r="S692"/>
  <c r="T692"/>
  <c r="N693"/>
  <c r="S693"/>
  <c r="T693"/>
  <c r="N694"/>
  <c r="S694"/>
  <c r="T694"/>
  <c r="N695"/>
  <c r="S695"/>
  <c r="T695"/>
  <c r="N696"/>
  <c r="S696"/>
  <c r="T696"/>
  <c r="N697"/>
  <c r="S697"/>
  <c r="T697"/>
  <c r="N698"/>
  <c r="S698"/>
  <c r="T698"/>
  <c r="N699"/>
  <c r="S699"/>
  <c r="T699"/>
  <c r="N700"/>
  <c r="S700"/>
  <c r="T700"/>
  <c r="N701"/>
  <c r="S701"/>
  <c r="T701"/>
  <c r="N702"/>
  <c r="S702"/>
  <c r="T702"/>
  <c r="N703"/>
  <c r="S703"/>
  <c r="T703"/>
  <c r="N704"/>
  <c r="N705"/>
  <c r="N706"/>
  <c r="S706"/>
  <c r="T706"/>
  <c r="N707"/>
  <c r="S707"/>
  <c r="T707"/>
  <c r="N708"/>
  <c r="S708"/>
  <c r="T708"/>
  <c r="N709"/>
  <c r="S709"/>
  <c r="T709"/>
  <c r="N710"/>
  <c r="S710"/>
  <c r="T710"/>
  <c r="N711"/>
  <c r="S711"/>
  <c r="T711"/>
  <c r="N712"/>
  <c r="S712"/>
  <c r="T712"/>
  <c r="N713"/>
  <c r="S713"/>
  <c r="T713"/>
  <c r="N714"/>
  <c r="S714"/>
  <c r="T714"/>
  <c r="N715"/>
  <c r="S715"/>
  <c r="T715"/>
  <c r="N716"/>
  <c r="S716"/>
  <c r="T716"/>
  <c r="N717"/>
  <c r="S717"/>
  <c r="T717"/>
  <c r="N718"/>
  <c r="S718"/>
  <c r="T718"/>
  <c r="N719"/>
  <c r="S719"/>
  <c r="T719"/>
  <c r="N720"/>
  <c r="S720"/>
  <c r="T720"/>
  <c r="N721"/>
  <c r="S721"/>
  <c r="T721"/>
  <c r="N722"/>
  <c r="S722"/>
  <c r="T722"/>
  <c r="N723"/>
  <c r="S723"/>
  <c r="T723"/>
  <c r="N724"/>
  <c r="S724"/>
  <c r="T724"/>
  <c r="N725"/>
  <c r="S725"/>
  <c r="T725"/>
  <c r="N726"/>
  <c r="S726"/>
  <c r="T726"/>
  <c r="N727"/>
  <c r="S727"/>
  <c r="T727"/>
  <c r="N728"/>
  <c r="S728"/>
  <c r="T728"/>
  <c r="N729"/>
  <c r="S729"/>
  <c r="T729"/>
  <c r="N730"/>
  <c r="S730"/>
  <c r="T730"/>
  <c r="N731"/>
  <c r="S731"/>
  <c r="T731"/>
  <c r="N732"/>
  <c r="S732"/>
  <c r="T732"/>
  <c r="N733"/>
  <c r="S733"/>
  <c r="T733"/>
  <c r="N734"/>
  <c r="S734"/>
  <c r="T734"/>
  <c r="N735"/>
  <c r="S735"/>
  <c r="T735"/>
  <c r="N736"/>
  <c r="S736"/>
  <c r="T736"/>
  <c r="N737"/>
  <c r="S737"/>
  <c r="T737"/>
  <c r="N738"/>
  <c r="S738"/>
  <c r="T738"/>
  <c r="N739"/>
  <c r="S739"/>
  <c r="T739"/>
  <c r="N740"/>
  <c r="S740"/>
  <c r="T740"/>
  <c r="N741"/>
  <c r="S741"/>
  <c r="T741"/>
  <c r="N742"/>
  <c r="S742"/>
  <c r="T742"/>
  <c r="N743"/>
  <c r="S743"/>
  <c r="T743"/>
  <c r="N744"/>
  <c r="S744"/>
  <c r="T744"/>
  <c r="N745"/>
  <c r="S745"/>
  <c r="T745"/>
  <c r="N746"/>
  <c r="S746"/>
  <c r="T746"/>
  <c r="N747"/>
  <c r="S747"/>
  <c r="T747"/>
  <c r="N748"/>
  <c r="S748"/>
  <c r="T748"/>
  <c r="N749"/>
  <c r="S749"/>
  <c r="T749"/>
  <c r="N750"/>
  <c r="S750"/>
  <c r="T750"/>
  <c r="N751"/>
  <c r="S751"/>
  <c r="T751"/>
  <c r="N752"/>
  <c r="S752"/>
  <c r="T752"/>
  <c r="N753"/>
  <c r="S753"/>
  <c r="T753"/>
  <c r="N754"/>
  <c r="S754"/>
  <c r="T754"/>
  <c r="N755"/>
  <c r="S755"/>
  <c r="T755"/>
  <c r="N756"/>
  <c r="S756"/>
  <c r="T756"/>
  <c r="N757"/>
  <c r="S757"/>
  <c r="T757"/>
  <c r="N758"/>
  <c r="S758"/>
  <c r="T758"/>
  <c r="N759"/>
  <c r="S759"/>
  <c r="T759"/>
  <c r="N760"/>
  <c r="S760"/>
  <c r="T760"/>
  <c r="N761"/>
  <c r="S761"/>
  <c r="T761"/>
  <c r="N762"/>
  <c r="S762"/>
  <c r="T762"/>
  <c r="N763"/>
  <c r="S763"/>
  <c r="T763"/>
  <c r="N764"/>
  <c r="S764"/>
  <c r="T764"/>
  <c r="N765"/>
  <c r="S765"/>
  <c r="T765"/>
  <c r="N766"/>
  <c r="S766"/>
  <c r="T766"/>
  <c r="N767"/>
  <c r="S767"/>
  <c r="T767"/>
  <c r="N768"/>
  <c r="S768"/>
  <c r="T768"/>
  <c r="N769"/>
  <c r="S769"/>
  <c r="T769"/>
  <c r="N770"/>
  <c r="S770"/>
  <c r="T770"/>
  <c r="N771"/>
  <c r="S771"/>
  <c r="T771"/>
  <c r="N772"/>
  <c r="S772"/>
  <c r="T772"/>
  <c r="N773"/>
  <c r="S773"/>
  <c r="T773"/>
  <c r="N774"/>
  <c r="S774"/>
  <c r="T774"/>
  <c r="N775"/>
  <c r="S775"/>
  <c r="T775"/>
  <c r="N776"/>
  <c r="S776"/>
  <c r="T776"/>
  <c r="N777"/>
  <c r="S777"/>
  <c r="T777"/>
  <c r="N778"/>
  <c r="S778"/>
  <c r="T778"/>
  <c r="N779"/>
  <c r="S779"/>
  <c r="T779"/>
  <c r="N780"/>
  <c r="S780"/>
  <c r="T780"/>
  <c r="N781"/>
  <c r="S781"/>
  <c r="T781"/>
  <c r="N782"/>
  <c r="S782"/>
  <c r="T782"/>
  <c r="N783"/>
  <c r="S783"/>
  <c r="T783"/>
  <c r="N784"/>
  <c r="S784"/>
  <c r="T784"/>
  <c r="N785"/>
  <c r="S785"/>
  <c r="T785"/>
  <c r="N786"/>
  <c r="S786"/>
  <c r="T786"/>
  <c r="N787"/>
  <c r="S787"/>
  <c r="T787"/>
  <c r="N788"/>
  <c r="S788"/>
  <c r="T788"/>
  <c r="N789"/>
  <c r="S789"/>
  <c r="T789"/>
  <c r="N790"/>
  <c r="S790"/>
  <c r="T790"/>
  <c r="N791"/>
  <c r="S791"/>
  <c r="T791"/>
  <c r="N792"/>
  <c r="S792"/>
  <c r="T792"/>
  <c r="N793"/>
  <c r="S793"/>
  <c r="T793"/>
  <c r="N794"/>
  <c r="S794"/>
  <c r="T794"/>
  <c r="N795"/>
  <c r="S795"/>
  <c r="T795"/>
  <c r="N796"/>
  <c r="S796"/>
  <c r="T796"/>
  <c r="N797"/>
  <c r="S797"/>
  <c r="T797"/>
  <c r="N798"/>
  <c r="S798"/>
  <c r="T798"/>
  <c r="N799"/>
  <c r="S799"/>
  <c r="T799"/>
  <c r="N800"/>
  <c r="S800"/>
  <c r="T800"/>
  <c r="N801"/>
  <c r="S801"/>
  <c r="T801"/>
  <c r="N802"/>
  <c r="S802"/>
  <c r="T802"/>
  <c r="N803"/>
  <c r="S803"/>
  <c r="T803"/>
  <c r="N804"/>
  <c r="S804"/>
  <c r="T804"/>
  <c r="N805"/>
  <c r="S805"/>
  <c r="T805"/>
  <c r="N806"/>
  <c r="S806"/>
  <c r="T806"/>
  <c r="N807"/>
  <c r="S807"/>
  <c r="T807"/>
  <c r="N808"/>
  <c r="S808"/>
  <c r="T808"/>
  <c r="N809"/>
  <c r="S809"/>
  <c r="T809"/>
  <c r="N810"/>
  <c r="S810"/>
  <c r="T810"/>
  <c r="N811"/>
  <c r="S811"/>
  <c r="T811"/>
  <c r="N812"/>
  <c r="S812"/>
  <c r="T812"/>
  <c r="N813"/>
  <c r="S813"/>
  <c r="T813"/>
  <c r="N814"/>
  <c r="S814"/>
  <c r="T814"/>
  <c r="N815"/>
  <c r="S815"/>
  <c r="T815"/>
  <c r="N816"/>
  <c r="S816"/>
  <c r="T816"/>
  <c r="N817"/>
  <c r="S817"/>
  <c r="T817"/>
  <c r="N818"/>
  <c r="S818"/>
  <c r="T818"/>
  <c r="N819"/>
  <c r="S819"/>
  <c r="T819"/>
  <c r="N820"/>
  <c r="S820"/>
  <c r="T820"/>
  <c r="N821"/>
  <c r="S821"/>
  <c r="T821"/>
  <c r="N822"/>
  <c r="S822"/>
  <c r="T822"/>
  <c r="N823"/>
  <c r="S823"/>
  <c r="T823"/>
  <c r="N824"/>
  <c r="S824"/>
  <c r="T824"/>
  <c r="N825"/>
  <c r="S825"/>
  <c r="T825"/>
  <c r="N826"/>
  <c r="S826"/>
  <c r="T826"/>
  <c r="N827"/>
  <c r="S827"/>
  <c r="T827"/>
  <c r="N828"/>
  <c r="S828"/>
  <c r="T828"/>
  <c r="O829"/>
  <c r="P829"/>
  <c r="Q829"/>
  <c r="R829"/>
  <c r="N832"/>
  <c r="N833"/>
  <c r="N834"/>
  <c r="N835"/>
  <c r="T835"/>
  <c r="AA835" i="1" s="1"/>
  <c r="N836" i="27"/>
  <c r="T836"/>
  <c r="AA836" i="1"/>
  <c r="N837" i="27"/>
  <c r="N838"/>
  <c r="N839"/>
  <c r="N840"/>
  <c r="N841"/>
  <c r="N842"/>
  <c r="T842"/>
  <c r="AA842" i="1"/>
  <c r="N843" i="27"/>
  <c r="T843"/>
  <c r="AA843" i="1" s="1"/>
  <c r="N844" i="27"/>
  <c r="T844"/>
  <c r="AA844" i="1"/>
  <c r="N845" i="27"/>
  <c r="T845"/>
  <c r="AA845" i="1" s="1"/>
  <c r="N846" i="27"/>
  <c r="N847"/>
  <c r="N848"/>
  <c r="T848"/>
  <c r="N849"/>
  <c r="S849"/>
  <c r="T849"/>
  <c r="N850"/>
  <c r="S850"/>
  <c r="T850"/>
  <c r="N851"/>
  <c r="S851"/>
  <c r="T851"/>
  <c r="N852"/>
  <c r="S852"/>
  <c r="T852"/>
  <c r="N853"/>
  <c r="S853"/>
  <c r="T853"/>
  <c r="N854"/>
  <c r="S854"/>
  <c r="T854"/>
  <c r="N855"/>
  <c r="S855"/>
  <c r="T855"/>
  <c r="N856"/>
  <c r="S856"/>
  <c r="T856"/>
  <c r="N857"/>
  <c r="S857"/>
  <c r="T857"/>
  <c r="N858"/>
  <c r="N859"/>
  <c r="N860"/>
  <c r="N861"/>
  <c r="N862"/>
  <c r="N863"/>
  <c r="N864"/>
  <c r="N865"/>
  <c r="N866"/>
  <c r="N867"/>
  <c r="N868"/>
  <c r="T868"/>
  <c r="N869"/>
  <c r="T869"/>
  <c r="AA869" i="1" s="1"/>
  <c r="N870" i="27"/>
  <c r="T870"/>
  <c r="N871"/>
  <c r="T871"/>
  <c r="N872"/>
  <c r="T872"/>
  <c r="N873"/>
  <c r="T873"/>
  <c r="AA873" i="1"/>
  <c r="N874" i="27"/>
  <c r="T874"/>
  <c r="N875"/>
  <c r="T875"/>
  <c r="N876"/>
  <c r="S876"/>
  <c r="T876"/>
  <c r="N877"/>
  <c r="S877"/>
  <c r="T877"/>
  <c r="N878"/>
  <c r="S878"/>
  <c r="T878"/>
  <c r="N879"/>
  <c r="S879"/>
  <c r="T879"/>
  <c r="N880"/>
  <c r="S880"/>
  <c r="T880"/>
  <c r="N881"/>
  <c r="S881"/>
  <c r="T881"/>
  <c r="N882"/>
  <c r="S882"/>
  <c r="T882"/>
  <c r="N883"/>
  <c r="S883"/>
  <c r="T883"/>
  <c r="N884"/>
  <c r="N885"/>
  <c r="T885"/>
  <c r="AA885" i="1"/>
  <c r="N886" i="27"/>
  <c r="T886"/>
  <c r="AA886" i="1" s="1"/>
  <c r="N887" i="27"/>
  <c r="O888"/>
  <c r="P888"/>
  <c r="Q888"/>
  <c r="R888"/>
  <c r="P898"/>
  <c r="T898"/>
  <c r="P899"/>
  <c r="P904"/>
  <c r="P905"/>
  <c r="P907"/>
  <c r="P908"/>
  <c r="P910"/>
  <c r="P911"/>
  <c r="E2" i="26"/>
  <c r="C6"/>
  <c r="G6"/>
  <c r="C8"/>
  <c r="N10"/>
  <c r="Q8"/>
  <c r="S8"/>
  <c r="C10"/>
  <c r="E12"/>
  <c r="I829" s="1"/>
  <c r="I831" s="1"/>
  <c r="I888" s="1"/>
  <c r="I890" s="1"/>
  <c r="H12"/>
  <c r="N2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4"/>
  <c r="N555"/>
  <c r="N556"/>
  <c r="N557"/>
  <c r="N560"/>
  <c r="N561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P890" s="1"/>
  <c r="Q888"/>
  <c r="Q890"/>
  <c r="Q13" s="1"/>
  <c r="R888"/>
  <c r="P898"/>
  <c r="P899"/>
  <c r="T899"/>
  <c r="P904"/>
  <c r="P905"/>
  <c r="P907"/>
  <c r="P908"/>
  <c r="P910"/>
  <c r="P911"/>
  <c r="E2" i="25"/>
  <c r="C6"/>
  <c r="G6"/>
  <c r="C8"/>
  <c r="Q8"/>
  <c r="S8"/>
  <c r="C10"/>
  <c r="N10"/>
  <c r="E12"/>
  <c r="I829" s="1"/>
  <c r="I831" s="1"/>
  <c r="I888" s="1"/>
  <c r="I890" s="1"/>
  <c r="H12"/>
  <c r="N2" s="1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T907"/>
  <c r="N57"/>
  <c r="N58"/>
  <c r="N59"/>
  <c r="N60"/>
  <c r="N61"/>
  <c r="N62"/>
  <c r="N63"/>
  <c r="N64"/>
  <c r="N65"/>
  <c r="N66"/>
  <c r="N67"/>
  <c r="N68"/>
  <c r="N69"/>
  <c r="T911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T899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4"/>
  <c r="N555"/>
  <c r="N556"/>
  <c r="N557"/>
  <c r="N560"/>
  <c r="N561"/>
  <c r="N562"/>
  <c r="N563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O890" s="1"/>
  <c r="P888"/>
  <c r="Q888"/>
  <c r="Q890" s="1"/>
  <c r="R888"/>
  <c r="R890"/>
  <c r="R13" s="1"/>
  <c r="P898"/>
  <c r="P899"/>
  <c r="P904"/>
  <c r="P905"/>
  <c r="T905"/>
  <c r="P907"/>
  <c r="P908"/>
  <c r="T908"/>
  <c r="P910"/>
  <c r="P911"/>
  <c r="E2" i="20"/>
  <c r="C6"/>
  <c r="G6"/>
  <c r="C8"/>
  <c r="N10"/>
  <c r="Q8"/>
  <c r="S8"/>
  <c r="C10"/>
  <c r="E12"/>
  <c r="I829" s="1"/>
  <c r="I831" s="1"/>
  <c r="H12"/>
  <c r="N2"/>
  <c r="N4" s="1"/>
  <c r="N14"/>
  <c r="Z14" i="1"/>
  <c r="AA14"/>
  <c r="N15" i="20"/>
  <c r="Z15" i="1"/>
  <c r="AA15"/>
  <c r="N16" i="20"/>
  <c r="N17"/>
  <c r="N18"/>
  <c r="N19"/>
  <c r="N20"/>
  <c r="N21"/>
  <c r="N22"/>
  <c r="N23"/>
  <c r="N24"/>
  <c r="N25"/>
  <c r="N26"/>
  <c r="AA26" i="1"/>
  <c r="N27" i="20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Z55" i="1"/>
  <c r="AO55" s="1"/>
  <c r="AT55" s="1"/>
  <c r="N56" i="20"/>
  <c r="N57"/>
  <c r="N58"/>
  <c r="N59"/>
  <c r="N60"/>
  <c r="Z60" i="1"/>
  <c r="AA60"/>
  <c r="N61" i="20"/>
  <c r="Z61" i="1"/>
  <c r="AA61"/>
  <c r="N62" i="20"/>
  <c r="AA62" i="1"/>
  <c r="N63" i="20"/>
  <c r="AA63" i="1"/>
  <c r="N64" i="20"/>
  <c r="AA64" i="1"/>
  <c r="N65" i="20"/>
  <c r="N66"/>
  <c r="AA66" i="1"/>
  <c r="N67" i="20"/>
  <c r="AA67" i="1"/>
  <c r="N68" i="20"/>
  <c r="AA68" i="1"/>
  <c r="N69" i="20"/>
  <c r="AA69" i="1"/>
  <c r="N71" i="20"/>
  <c r="Z71" i="1"/>
  <c r="N72" i="20"/>
  <c r="N73"/>
  <c r="Z73" i="1"/>
  <c r="AO73" s="1"/>
  <c r="AT73" s="1"/>
  <c r="N74" i="20"/>
  <c r="Z74" i="1"/>
  <c r="AO74" s="1"/>
  <c r="AT74" s="1"/>
  <c r="N75" i="20"/>
  <c r="Z75" i="1"/>
  <c r="AO75" s="1"/>
  <c r="AT75" s="1"/>
  <c r="N76" i="20"/>
  <c r="Z76" i="1"/>
  <c r="AO76" s="1"/>
  <c r="AT76" s="1"/>
  <c r="N77" i="20"/>
  <c r="Z77" i="1"/>
  <c r="AO77" s="1"/>
  <c r="AT77" s="1"/>
  <c r="N78" i="20"/>
  <c r="Z78" i="1"/>
  <c r="AO78" s="1"/>
  <c r="AT78" s="1"/>
  <c r="N79" i="20"/>
  <c r="Z79" i="1"/>
  <c r="AO79" s="1"/>
  <c r="N80" i="20"/>
  <c r="Z80" i="1"/>
  <c r="AO80" s="1"/>
  <c r="AT80" s="1"/>
  <c r="N81" i="20"/>
  <c r="Z81" i="1"/>
  <c r="AO81" s="1"/>
  <c r="AT81" s="1"/>
  <c r="N82" i="20"/>
  <c r="Z82" i="1"/>
  <c r="AO82" s="1"/>
  <c r="N83" i="20"/>
  <c r="Z83" i="1"/>
  <c r="AO83" s="1"/>
  <c r="AT83" s="1"/>
  <c r="N84" i="20"/>
  <c r="Z84" i="1"/>
  <c r="AO84" s="1"/>
  <c r="N85" i="20"/>
  <c r="Z85" i="1"/>
  <c r="AO85" s="1"/>
  <c r="N86" i="20"/>
  <c r="Z86" i="1"/>
  <c r="AO86" s="1"/>
  <c r="AT86" s="1"/>
  <c r="N87" i="20"/>
  <c r="Z87" i="1"/>
  <c r="AO87" s="1"/>
  <c r="AT87" s="1"/>
  <c r="N88" i="20"/>
  <c r="Z88" i="1"/>
  <c r="AO88" s="1"/>
  <c r="N89" i="20"/>
  <c r="Z89" i="1"/>
  <c r="AO89" s="1"/>
  <c r="AT89" s="1"/>
  <c r="N90" i="20"/>
  <c r="N91"/>
  <c r="N92"/>
  <c r="N93"/>
  <c r="N94"/>
  <c r="N95"/>
  <c r="N96"/>
  <c r="N97"/>
  <c r="N98"/>
  <c r="N99"/>
  <c r="N100"/>
  <c r="N101"/>
  <c r="N103"/>
  <c r="Z103" i="1"/>
  <c r="AO103" s="1"/>
  <c r="N104" i="20"/>
  <c r="Z104" i="1"/>
  <c r="AO104" s="1"/>
  <c r="AT104" s="1"/>
  <c r="N105" i="20"/>
  <c r="Z105" i="1"/>
  <c r="AO105" s="1"/>
  <c r="N106" i="20"/>
  <c r="Z106" i="1"/>
  <c r="AO106" s="1"/>
  <c r="N107" i="20"/>
  <c r="Z107" i="1"/>
  <c r="AO107" s="1"/>
  <c r="N108" i="20"/>
  <c r="Z108" i="1"/>
  <c r="AO108" s="1"/>
  <c r="N109" i="20"/>
  <c r="Z109" i="1"/>
  <c r="AO109" s="1"/>
  <c r="N110" i="20"/>
  <c r="Z110" i="1"/>
  <c r="AO110" s="1"/>
  <c r="N111" i="20"/>
  <c r="N112"/>
  <c r="Z112" i="1"/>
  <c r="AO112" s="1"/>
  <c r="N114" i="20"/>
  <c r="AA114" i="1"/>
  <c r="N115" i="20"/>
  <c r="N116"/>
  <c r="N117"/>
  <c r="N118"/>
  <c r="AA118" i="1"/>
  <c r="N119" i="20"/>
  <c r="Z119" i="1"/>
  <c r="AO119"/>
  <c r="N120" i="20"/>
  <c r="Z120" i="1"/>
  <c r="AA120"/>
  <c r="N121" i="20"/>
  <c r="Z121" i="1"/>
  <c r="AA121"/>
  <c r="N122" i="20"/>
  <c r="AA122" i="1"/>
  <c r="N123" i="20"/>
  <c r="N124"/>
  <c r="Z124" i="1"/>
  <c r="AO124" s="1"/>
  <c r="N125" i="20"/>
  <c r="AA125" i="1"/>
  <c r="N126" i="20"/>
  <c r="Z126" i="1"/>
  <c r="AO126" s="1"/>
  <c r="N127" i="20"/>
  <c r="AA127" i="1"/>
  <c r="N128" i="20"/>
  <c r="AA128" i="1"/>
  <c r="N129" i="20"/>
  <c r="Z129" i="1"/>
  <c r="AO129" s="1"/>
  <c r="N130" i="20"/>
  <c r="AA130" i="1"/>
  <c r="N131" i="20"/>
  <c r="N132"/>
  <c r="N133"/>
  <c r="N134"/>
  <c r="Z134" i="1"/>
  <c r="AO134" s="1"/>
  <c r="N135" i="20"/>
  <c r="AA135" i="1"/>
  <c r="N136" i="20"/>
  <c r="Z136" i="1"/>
  <c r="AO136" s="1"/>
  <c r="N137" i="20"/>
  <c r="Z137" i="1"/>
  <c r="AO137" s="1"/>
  <c r="N138" i="20"/>
  <c r="Z138" i="1"/>
  <c r="AO138" s="1"/>
  <c r="N139" i="20"/>
  <c r="N140"/>
  <c r="AA140" i="1"/>
  <c r="N141" i="20"/>
  <c r="Z141" i="1"/>
  <c r="AO141" s="1"/>
  <c r="N142" i="20"/>
  <c r="AA142" i="1"/>
  <c r="N143" i="20"/>
  <c r="AA143" i="1"/>
  <c r="N144" i="20"/>
  <c r="Z144" i="1"/>
  <c r="AO144" s="1"/>
  <c r="N145" i="20"/>
  <c r="Z145" i="1"/>
  <c r="AO145" s="1"/>
  <c r="N146" i="20"/>
  <c r="AA146" i="1"/>
  <c r="N147" i="20"/>
  <c r="N148"/>
  <c r="Z148" i="1"/>
  <c r="AO148" s="1"/>
  <c r="N149" i="20"/>
  <c r="Z149" i="1"/>
  <c r="AO149" s="1"/>
  <c r="N150" i="20"/>
  <c r="AA150" i="1"/>
  <c r="N151" i="20"/>
  <c r="AA151" i="1"/>
  <c r="N152" i="20"/>
  <c r="Z152" i="1"/>
  <c r="AO152" s="1"/>
  <c r="N153" i="20"/>
  <c r="Z153" i="1"/>
  <c r="AO153" s="1"/>
  <c r="N154" i="20"/>
  <c r="Z154" i="1"/>
  <c r="AO154" s="1"/>
  <c r="N155" i="20"/>
  <c r="Z155" i="1"/>
  <c r="AO155" s="1"/>
  <c r="N156" i="20"/>
  <c r="Z156" i="1"/>
  <c r="AO156" s="1"/>
  <c r="N157" i="20"/>
  <c r="Z157" i="1"/>
  <c r="AO157" s="1"/>
  <c r="N158" i="20"/>
  <c r="Z158" i="1"/>
  <c r="AO158" s="1"/>
  <c r="N159" i="20"/>
  <c r="Z159" i="1"/>
  <c r="AO159" s="1"/>
  <c r="N160" i="20"/>
  <c r="Z160" i="1"/>
  <c r="AA160"/>
  <c r="N161" i="20"/>
  <c r="Z161" i="1"/>
  <c r="AO161" s="1"/>
  <c r="N162" i="20"/>
  <c r="N163"/>
  <c r="Z163" i="1"/>
  <c r="AO163" s="1"/>
  <c r="N164" i="20"/>
  <c r="Z164" i="1"/>
  <c r="AO164" s="1"/>
  <c r="N165" i="20"/>
  <c r="Z165" i="1"/>
  <c r="AO165" s="1"/>
  <c r="N166" i="20"/>
  <c r="Z166" i="1"/>
  <c r="AO166" s="1"/>
  <c r="N167" i="20"/>
  <c r="Z167" i="1"/>
  <c r="AO167" s="1"/>
  <c r="N168" i="20"/>
  <c r="Z168" i="1"/>
  <c r="AO168" s="1"/>
  <c r="N169" i="20"/>
  <c r="Z169" i="1"/>
  <c r="AO169" s="1"/>
  <c r="N170" i="20"/>
  <c r="N171"/>
  <c r="Z171" i="1"/>
  <c r="AO171" s="1"/>
  <c r="N172" i="20"/>
  <c r="Z172" i="1"/>
  <c r="AO172" s="1"/>
  <c r="N173" i="20"/>
  <c r="AA173" i="1"/>
  <c r="N174" i="20"/>
  <c r="AA174" i="1"/>
  <c r="N175" i="20"/>
  <c r="AA175" i="1"/>
  <c r="N176" i="20"/>
  <c r="Z176" i="1"/>
  <c r="AA176"/>
  <c r="N177" i="20"/>
  <c r="Z177" i="1"/>
  <c r="AA177"/>
  <c r="N178" i="20"/>
  <c r="N179"/>
  <c r="Z179" i="1"/>
  <c r="AA179"/>
  <c r="N180" i="20"/>
  <c r="Z180" i="1"/>
  <c r="AA180"/>
  <c r="N181" i="20"/>
  <c r="Z181" i="1"/>
  <c r="AA181"/>
  <c r="N182" i="20"/>
  <c r="Z182" i="1"/>
  <c r="AA182"/>
  <c r="N183" i="20"/>
  <c r="Z183" i="1"/>
  <c r="AA183"/>
  <c r="N184" i="20"/>
  <c r="AA184" i="1"/>
  <c r="N185" i="20"/>
  <c r="N186"/>
  <c r="AA186" i="1"/>
  <c r="N187" i="20"/>
  <c r="N188"/>
  <c r="Z188" i="1"/>
  <c r="AO188" s="1"/>
  <c r="N189" i="20"/>
  <c r="Z189" i="1"/>
  <c r="AO189" s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AO196" s="1"/>
  <c r="N197" i="20"/>
  <c r="AA197" i="1"/>
  <c r="N198" i="20"/>
  <c r="AA198" i="1"/>
  <c r="N199" i="20"/>
  <c r="Z199" i="1"/>
  <c r="N200" i="20"/>
  <c r="AA200" i="1"/>
  <c r="N201" i="20"/>
  <c r="Z201" i="1"/>
  <c r="N202" i="20"/>
  <c r="AA202" i="1"/>
  <c r="N203" i="20"/>
  <c r="Z203" i="1"/>
  <c r="N204" i="20"/>
  <c r="AA204" i="1"/>
  <c r="N205" i="20"/>
  <c r="Z205" i="1"/>
  <c r="N206" i="20"/>
  <c r="AA206" i="1"/>
  <c r="N207" i="20"/>
  <c r="Z207" i="1"/>
  <c r="N208" i="20"/>
  <c r="Z208" i="1"/>
  <c r="AA208"/>
  <c r="N209" i="20"/>
  <c r="Z209" i="1"/>
  <c r="AA209"/>
  <c r="N210" i="20"/>
  <c r="Z210" i="1"/>
  <c r="AA210"/>
  <c r="N211" i="20"/>
  <c r="Z211" i="1"/>
  <c r="N212" i="20"/>
  <c r="AA212" i="1"/>
  <c r="N213" i="20"/>
  <c r="Z213" i="1"/>
  <c r="N214" i="20"/>
  <c r="AA214" i="1"/>
  <c r="N215" i="20"/>
  <c r="Z215" i="1"/>
  <c r="AA215"/>
  <c r="N216" i="20"/>
  <c r="Z216" i="1"/>
  <c r="AA216"/>
  <c r="N217" i="20"/>
  <c r="Z217" i="1"/>
  <c r="AA217"/>
  <c r="N218" i="20"/>
  <c r="Z218" i="1"/>
  <c r="AA218"/>
  <c r="N219" i="20"/>
  <c r="Z219" i="1"/>
  <c r="AO219" s="1"/>
  <c r="N220" i="20"/>
  <c r="AA220" i="1"/>
  <c r="N221" i="20"/>
  <c r="Z221" i="1"/>
  <c r="AO221" s="1"/>
  <c r="N222" i="20"/>
  <c r="AA222" i="1"/>
  <c r="N223" i="20"/>
  <c r="Z223" i="1"/>
  <c r="AO223" s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AO229" s="1"/>
  <c r="N230" i="20"/>
  <c r="Z230" i="1"/>
  <c r="AO230" s="1"/>
  <c r="N231" i="20"/>
  <c r="Z231" i="1"/>
  <c r="AO231" s="1"/>
  <c r="N232" i="20"/>
  <c r="AA232" i="1"/>
  <c r="N233" i="20"/>
  <c r="AA233" i="1"/>
  <c r="N234" i="20"/>
  <c r="AA234" i="1"/>
  <c r="N235" i="20"/>
  <c r="AA235" i="1"/>
  <c r="N236" i="20"/>
  <c r="Z236" i="1"/>
  <c r="AO236" s="1"/>
  <c r="N237" i="20"/>
  <c r="N238"/>
  <c r="AA238" i="1"/>
  <c r="N239" i="20"/>
  <c r="Z239" i="1"/>
  <c r="AO239" s="1"/>
  <c r="N240" i="20"/>
  <c r="Z240" i="1"/>
  <c r="AO240" s="1"/>
  <c r="N241" i="20"/>
  <c r="AA241" i="1"/>
  <c r="N242" i="20"/>
  <c r="AA242" i="1"/>
  <c r="N243" i="20"/>
  <c r="AA243" i="1"/>
  <c r="N244" i="20"/>
  <c r="AA244" i="1"/>
  <c r="N245" i="20"/>
  <c r="N246"/>
  <c r="Z246" i="1"/>
  <c r="AO246" s="1"/>
  <c r="N247" i="20"/>
  <c r="Z247" i="1"/>
  <c r="AO247" s="1"/>
  <c r="N248" i="20"/>
  <c r="Z248" i="1"/>
  <c r="AO248" s="1"/>
  <c r="N249" i="20"/>
  <c r="Z249" i="1"/>
  <c r="AO249" s="1"/>
  <c r="N250" i="20"/>
  <c r="Z250" i="1"/>
  <c r="AO250" s="1"/>
  <c r="N251" i="20"/>
  <c r="AA251" i="1"/>
  <c r="N252" i="20"/>
  <c r="AA252" i="1"/>
  <c r="N253" i="20"/>
  <c r="N254"/>
  <c r="Z254" i="1"/>
  <c r="AO254" s="1"/>
  <c r="N255" i="20"/>
  <c r="Z255" i="1"/>
  <c r="N256" i="20"/>
  <c r="Z256" i="1"/>
  <c r="AO256" s="1"/>
  <c r="N257" i="20"/>
  <c r="AA257" i="1"/>
  <c r="N258" i="20"/>
  <c r="AA258" i="1"/>
  <c r="N259" i="20"/>
  <c r="AA259" i="1"/>
  <c r="N260" i="20"/>
  <c r="AA260" i="1"/>
  <c r="N261" i="20"/>
  <c r="N262"/>
  <c r="AA262" i="1"/>
  <c r="N263" i="20"/>
  <c r="AA263" i="1"/>
  <c r="N264" i="20"/>
  <c r="N265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/>
  <c r="Z279" i="1"/>
  <c r="AA279"/>
  <c r="N280" i="20"/>
  <c r="Z280" i="1"/>
  <c r="N281" i="20"/>
  <c r="Z281" i="1"/>
  <c r="N282" i="20"/>
  <c r="AA282" i="1"/>
  <c r="N283" i="20"/>
  <c r="Z283" i="1"/>
  <c r="AO283" s="1"/>
  <c r="N284" i="20"/>
  <c r="AA284" i="1"/>
  <c r="N286" i="20"/>
  <c r="N287"/>
  <c r="N288"/>
  <c r="Z288" i="1"/>
  <c r="AO288" s="1"/>
  <c r="N289" i="20"/>
  <c r="N290"/>
  <c r="N291"/>
  <c r="Z291" i="1"/>
  <c r="AO291" s="1"/>
  <c r="N292" i="20"/>
  <c r="Z292" i="1"/>
  <c r="AO292" s="1"/>
  <c r="N293" i="20"/>
  <c r="N294"/>
  <c r="Z294" i="1"/>
  <c r="AO294" s="1"/>
  <c r="AT294" s="1"/>
  <c r="N295" i="20"/>
  <c r="Z295" i="1"/>
  <c r="AO295" s="1"/>
  <c r="N296" i="20"/>
  <c r="Z296" i="1"/>
  <c r="AO296" s="1"/>
  <c r="AT296" s="1"/>
  <c r="N297" i="20"/>
  <c r="Z297" i="1"/>
  <c r="AO297" s="1"/>
  <c r="N298" i="20"/>
  <c r="Z298" i="1"/>
  <c r="AO298" s="1"/>
  <c r="N299" i="20"/>
  <c r="Z299" i="1"/>
  <c r="AO299" s="1"/>
  <c r="N300" i="20"/>
  <c r="N301"/>
  <c r="Z301" i="1"/>
  <c r="AO301" s="1"/>
  <c r="N302" i="20"/>
  <c r="Z302" i="1"/>
  <c r="AO302" s="1"/>
  <c r="N303" i="20"/>
  <c r="Z303" i="1"/>
  <c r="AO303" s="1"/>
  <c r="N304" i="20"/>
  <c r="Z304" i="1"/>
  <c r="AO304" s="1"/>
  <c r="N305" i="20"/>
  <c r="Z305" i="1"/>
  <c r="AO305" s="1"/>
  <c r="N306" i="20"/>
  <c r="Z306" i="1"/>
  <c r="AO306" s="1"/>
  <c r="N307" i="20"/>
  <c r="Z307" i="1"/>
  <c r="AO307" s="1"/>
  <c r="N308" i="20"/>
  <c r="Z308" i="1"/>
  <c r="AO308" s="1"/>
  <c r="N309" i="20"/>
  <c r="Z309" i="1"/>
  <c r="AO309" s="1"/>
  <c r="N310" i="20"/>
  <c r="Z310" i="1"/>
  <c r="AO310" s="1"/>
  <c r="N311" i="20"/>
  <c r="Z311" i="1"/>
  <c r="AO311" s="1"/>
  <c r="N312" i="20"/>
  <c r="Z312" i="1"/>
  <c r="AO312" s="1"/>
  <c r="N313" i="20"/>
  <c r="Z313" i="1"/>
  <c r="AO313" s="1"/>
  <c r="N314" i="20"/>
  <c r="Z314" i="1"/>
  <c r="AO314" s="1"/>
  <c r="N315" i="20"/>
  <c r="Z315" i="1"/>
  <c r="AO315" s="1"/>
  <c r="N316" i="20"/>
  <c r="Z316" i="1"/>
  <c r="AO316" s="1"/>
  <c r="N317" i="20"/>
  <c r="Z317" i="1"/>
  <c r="AO317" s="1"/>
  <c r="N318" i="20"/>
  <c r="Z318" i="1"/>
  <c r="AO318" s="1"/>
  <c r="N319" i="20"/>
  <c r="Z319" i="1"/>
  <c r="AO319" s="1"/>
  <c r="AT319" s="1"/>
  <c r="N320" i="20"/>
  <c r="Z320" i="1"/>
  <c r="AO320" s="1"/>
  <c r="N321" i="20"/>
  <c r="N322"/>
  <c r="Z322" i="1"/>
  <c r="AA322"/>
  <c r="N323" i="20"/>
  <c r="Z323" i="1"/>
  <c r="AO323" s="1"/>
  <c r="N324" i="20"/>
  <c r="Z324" i="1"/>
  <c r="AO324" s="1"/>
  <c r="N325" i="20"/>
  <c r="Z325" i="1"/>
  <c r="AO325" s="1"/>
  <c r="N326" i="20"/>
  <c r="Z326" i="1"/>
  <c r="AO326" s="1"/>
  <c r="N327" i="20"/>
  <c r="Z327" i="1"/>
  <c r="AA327"/>
  <c r="N328" i="20"/>
  <c r="Z328" i="1"/>
  <c r="AA328"/>
  <c r="N329" i="20"/>
  <c r="Z329" i="1"/>
  <c r="AA329"/>
  <c r="N330" i="20"/>
  <c r="Z330" i="1"/>
  <c r="AA330"/>
  <c r="N331" i="20"/>
  <c r="Z331" i="1"/>
  <c r="AO331" s="1"/>
  <c r="N332" i="20"/>
  <c r="Z332" i="1"/>
  <c r="AO332" s="1"/>
  <c r="N333" i="20"/>
  <c r="Z333" i="1"/>
  <c r="AO333" s="1"/>
  <c r="N334" i="20"/>
  <c r="Z334" i="1"/>
  <c r="AO334" s="1"/>
  <c r="N335" i="20"/>
  <c r="Z335" i="1"/>
  <c r="AO335" s="1"/>
  <c r="N336" i="20"/>
  <c r="Z336" i="1"/>
  <c r="AO336" s="1"/>
  <c r="AA336"/>
  <c r="N337" i="20"/>
  <c r="Z337" i="1"/>
  <c r="AA337"/>
  <c r="AP337" s="1"/>
  <c r="N338" i="20"/>
  <c r="Z338" i="1"/>
  <c r="AO338" s="1"/>
  <c r="N339" i="20"/>
  <c r="Z339" i="1"/>
  <c r="AO339" s="1"/>
  <c r="N340" i="20"/>
  <c r="Z340" i="1"/>
  <c r="AO340" s="1"/>
  <c r="N341" i="20"/>
  <c r="Z341" i="1"/>
  <c r="AO341" s="1"/>
  <c r="AT341" s="1"/>
  <c r="N342" i="20"/>
  <c r="Z342" i="1"/>
  <c r="AO342" s="1"/>
  <c r="N343" i="20"/>
  <c r="Z343" i="1"/>
  <c r="AO343" s="1"/>
  <c r="N344" i="20"/>
  <c r="Z344" i="1"/>
  <c r="N345" i="20"/>
  <c r="AA345" i="1"/>
  <c r="N346" i="20"/>
  <c r="Z346" i="1"/>
  <c r="AO346" s="1"/>
  <c r="N347" i="20"/>
  <c r="Z347" i="1"/>
  <c r="AO347" s="1"/>
  <c r="N348" i="20"/>
  <c r="Z348" i="1"/>
  <c r="AO348" s="1"/>
  <c r="N349" i="20"/>
  <c r="Z349" i="1"/>
  <c r="AO349" s="1"/>
  <c r="N350" i="20"/>
  <c r="N351"/>
  <c r="Z351" i="1"/>
  <c r="AO351" s="1"/>
  <c r="N352" i="20"/>
  <c r="Z352" i="1"/>
  <c r="AO352" s="1"/>
  <c r="N353" i="20"/>
  <c r="Z353" i="1"/>
  <c r="AO353" s="1"/>
  <c r="N354" i="20"/>
  <c r="Z354" i="1"/>
  <c r="AO354" s="1"/>
  <c r="N355" i="20"/>
  <c r="Z355" i="1"/>
  <c r="AO355" s="1"/>
  <c r="AT355" s="1"/>
  <c r="N356" i="20"/>
  <c r="Z356" i="1"/>
  <c r="AO356" s="1"/>
  <c r="N357" i="20"/>
  <c r="Z357" i="1"/>
  <c r="AO357" s="1"/>
  <c r="N358" i="20"/>
  <c r="Z358" i="1"/>
  <c r="AO358" s="1"/>
  <c r="N359" i="20"/>
  <c r="Z359" i="1"/>
  <c r="AO359" s="1"/>
  <c r="AT359" s="1"/>
  <c r="N360" i="20"/>
  <c r="Z360" i="1"/>
  <c r="AO360" s="1"/>
  <c r="N361" i="20"/>
  <c r="Z361" i="1"/>
  <c r="AO361" s="1"/>
  <c r="N362" i="20"/>
  <c r="Z362" i="1"/>
  <c r="AO362" s="1"/>
  <c r="N363" i="20"/>
  <c r="Z363" i="1"/>
  <c r="AO363" s="1"/>
  <c r="N364" i="20"/>
  <c r="AA364" i="1"/>
  <c r="N365" i="20"/>
  <c r="AA365" i="1"/>
  <c r="N366" i="20"/>
  <c r="N367"/>
  <c r="AA367" i="1"/>
  <c r="N368" i="20"/>
  <c r="Z368" i="1"/>
  <c r="AO368" s="1"/>
  <c r="N369" i="20"/>
  <c r="Z369" i="1"/>
  <c r="AO369" s="1"/>
  <c r="N370" i="20"/>
  <c r="Z370" i="1"/>
  <c r="AO370" s="1"/>
  <c r="N371" i="20"/>
  <c r="Z371" i="1"/>
  <c r="AO371" s="1"/>
  <c r="N372" i="20"/>
  <c r="Z372" i="1"/>
  <c r="AO372" s="1"/>
  <c r="N373" i="20"/>
  <c r="Z373" i="1"/>
  <c r="AO373" s="1"/>
  <c r="N374" i="20"/>
  <c r="Z374" i="1"/>
  <c r="AO374" s="1"/>
  <c r="N375" i="20"/>
  <c r="Z375" i="1"/>
  <c r="AO375" s="1"/>
  <c r="N376" i="20"/>
  <c r="Z376" i="1"/>
  <c r="AO376" s="1"/>
  <c r="N377" i="20"/>
  <c r="N378"/>
  <c r="Z378" i="1"/>
  <c r="AO378" s="1"/>
  <c r="N379" i="20"/>
  <c r="Z379" i="1"/>
  <c r="AO379" s="1"/>
  <c r="N380" i="20"/>
  <c r="AA380" i="1"/>
  <c r="N381" i="20"/>
  <c r="AA381" i="1"/>
  <c r="N382" i="20"/>
  <c r="AA382" i="1"/>
  <c r="N384" i="20"/>
  <c r="AA384" i="1"/>
  <c r="N385" i="20"/>
  <c r="Z385" i="1"/>
  <c r="AA385"/>
  <c r="N386" i="20"/>
  <c r="AA386" i="1"/>
  <c r="N387" i="20"/>
  <c r="Z387" i="1"/>
  <c r="N388" i="20"/>
  <c r="AA388" i="1"/>
  <c r="N389" i="20"/>
  <c r="Z389" i="1"/>
  <c r="AA389"/>
  <c r="N390" i="20"/>
  <c r="AA390" i="1"/>
  <c r="N391" i="20"/>
  <c r="Z391" i="1"/>
  <c r="N392" i="20"/>
  <c r="AA392" i="1"/>
  <c r="N393" i="20"/>
  <c r="Z393" i="1"/>
  <c r="AA393"/>
  <c r="N394" i="20"/>
  <c r="AA394" i="1"/>
  <c r="N395" i="20"/>
  <c r="Z395" i="1"/>
  <c r="N396" i="20"/>
  <c r="AA396" i="1"/>
  <c r="N397" i="20"/>
  <c r="Z397" i="1"/>
  <c r="AA397"/>
  <c r="N398" i="20"/>
  <c r="AA398" i="1"/>
  <c r="N399" i="20"/>
  <c r="Z399" i="1"/>
  <c r="N400" i="20"/>
  <c r="AA400" i="1"/>
  <c r="N401" i="20"/>
  <c r="Z401" i="1"/>
  <c r="AA401"/>
  <c r="N402" i="20"/>
  <c r="N403"/>
  <c r="N404"/>
  <c r="N405"/>
  <c r="N406"/>
  <c r="N407"/>
  <c r="N408"/>
  <c r="N409"/>
  <c r="N410"/>
  <c r="Z410" i="1"/>
  <c r="AA410"/>
  <c r="N411" i="20"/>
  <c r="Z411" i="1"/>
  <c r="AA411"/>
  <c r="N412" i="20"/>
  <c r="Z412" i="1"/>
  <c r="AA412"/>
  <c r="N413" i="20"/>
  <c r="Z413" i="1"/>
  <c r="AA413"/>
  <c r="N414" i="20"/>
  <c r="Z414" i="1"/>
  <c r="AA414"/>
  <c r="N415" i="20"/>
  <c r="Z415" i="1"/>
  <c r="AO415" s="1"/>
  <c r="N416" i="20"/>
  <c r="AA416" i="1"/>
  <c r="N417" i="20"/>
  <c r="Z417" i="1"/>
  <c r="AA417"/>
  <c r="N418" i="20"/>
  <c r="Z418" i="1"/>
  <c r="AA418"/>
  <c r="N419" i="20"/>
  <c r="Z419" i="1"/>
  <c r="AA419"/>
  <c r="N420" i="20"/>
  <c r="Z420" i="1"/>
  <c r="AA420"/>
  <c r="N421" i="20"/>
  <c r="Z421" i="1"/>
  <c r="AA421"/>
  <c r="N422" i="20"/>
  <c r="Z422" i="1"/>
  <c r="AA422"/>
  <c r="N423" i="20"/>
  <c r="Z423" i="1"/>
  <c r="AA423"/>
  <c r="N424" i="20"/>
  <c r="Z424" i="1"/>
  <c r="AA424"/>
  <c r="N425" i="20"/>
  <c r="Z425" i="1"/>
  <c r="AA425"/>
  <c r="N426" i="20"/>
  <c r="Z426" i="1"/>
  <c r="AA426"/>
  <c r="N427" i="20"/>
  <c r="Z427" i="1"/>
  <c r="AA427"/>
  <c r="N428" i="20"/>
  <c r="Z428" i="1"/>
  <c r="AA428"/>
  <c r="N429" i="20"/>
  <c r="Z429" i="1"/>
  <c r="AA429"/>
  <c r="N430" i="20"/>
  <c r="Z430" i="1"/>
  <c r="AA430"/>
  <c r="N431" i="20"/>
  <c r="Z431" i="1"/>
  <c r="AA431"/>
  <c r="N432" i="20"/>
  <c r="Z432" i="1"/>
  <c r="AA432"/>
  <c r="N433" i="20"/>
  <c r="Z433" i="1"/>
  <c r="AA433"/>
  <c r="N434" i="20"/>
  <c r="Z434" i="1"/>
  <c r="AA434"/>
  <c r="N435" i="20"/>
  <c r="Z435" i="1"/>
  <c r="AA435"/>
  <c r="N436" i="20"/>
  <c r="Z436" i="1"/>
  <c r="AA436"/>
  <c r="N437" i="20"/>
  <c r="Z437" i="1"/>
  <c r="AA437"/>
  <c r="N438" i="20"/>
  <c r="Z438" i="1"/>
  <c r="AA438"/>
  <c r="N439" i="20"/>
  <c r="Z439" i="1"/>
  <c r="AA439"/>
  <c r="N440" i="20"/>
  <c r="Z440" i="1"/>
  <c r="AA440"/>
  <c r="N441" i="20"/>
  <c r="Z441" i="1"/>
  <c r="AA441"/>
  <c r="N442" i="20"/>
  <c r="Z442" i="1"/>
  <c r="AA442"/>
  <c r="N443" i="20"/>
  <c r="Z443" i="1"/>
  <c r="AA443"/>
  <c r="N444" i="20"/>
  <c r="Z444" i="1"/>
  <c r="AA444"/>
  <c r="N445" i="20"/>
  <c r="Z445" i="1"/>
  <c r="AA445"/>
  <c r="N446" i="20"/>
  <c r="Z446" i="1"/>
  <c r="AA446"/>
  <c r="N447" i="20"/>
  <c r="Z447" i="1"/>
  <c r="AA447"/>
  <c r="N448" i="20"/>
  <c r="Z448" i="1"/>
  <c r="AA448"/>
  <c r="N449" i="20"/>
  <c r="Z449" i="1"/>
  <c r="AA449"/>
  <c r="N450" i="20"/>
  <c r="Z450" i="1"/>
  <c r="AA450"/>
  <c r="N451" i="20"/>
  <c r="Z451" i="1"/>
  <c r="AA451"/>
  <c r="N452" i="20"/>
  <c r="Z452" i="1"/>
  <c r="AA452"/>
  <c r="N453" i="20"/>
  <c r="Z453" i="1"/>
  <c r="AA453"/>
  <c r="N454" i="20"/>
  <c r="Z454" i="1"/>
  <c r="AA454"/>
  <c r="N455" i="20"/>
  <c r="Z455" i="1"/>
  <c r="AA455"/>
  <c r="N456" i="20"/>
  <c r="Z456" i="1"/>
  <c r="AA456"/>
  <c r="N457" i="20"/>
  <c r="Z457" i="1"/>
  <c r="AA457"/>
  <c r="N458" i="20"/>
  <c r="Z458" i="1"/>
  <c r="AA458"/>
  <c r="N459" i="20"/>
  <c r="Z459" i="1"/>
  <c r="AA459"/>
  <c r="N460" i="20"/>
  <c r="Z460" i="1"/>
  <c r="AA460"/>
  <c r="N461" i="20"/>
  <c r="Z461" i="1"/>
  <c r="AA461"/>
  <c r="N462" i="20"/>
  <c r="Z462" i="1"/>
  <c r="AA462"/>
  <c r="N463" i="20"/>
  <c r="Z463" i="1"/>
  <c r="AA463"/>
  <c r="N464" i="20"/>
  <c r="Z464" i="1"/>
  <c r="AA464"/>
  <c r="N465" i="20"/>
  <c r="Z465" i="1"/>
  <c r="AA465"/>
  <c r="N466" i="20"/>
  <c r="Z466" i="1"/>
  <c r="AA466"/>
  <c r="N467" i="20"/>
  <c r="Z467" i="1"/>
  <c r="AA467"/>
  <c r="N468" i="20"/>
  <c r="Z468" i="1"/>
  <c r="AA468"/>
  <c r="N469" i="20"/>
  <c r="Z469" i="1"/>
  <c r="AA469"/>
  <c r="N470" i="20"/>
  <c r="Z470" i="1"/>
  <c r="AA470"/>
  <c r="N471" i="20"/>
  <c r="Z471" i="1"/>
  <c r="AA471"/>
  <c r="N472" i="20"/>
  <c r="Z472" i="1"/>
  <c r="AA472"/>
  <c r="N473" i="20"/>
  <c r="Z473" i="1"/>
  <c r="AA473"/>
  <c r="N474" i="20"/>
  <c r="Z474" i="1"/>
  <c r="AA474"/>
  <c r="N475" i="20"/>
  <c r="Z475" i="1"/>
  <c r="AA475"/>
  <c r="N476" i="20"/>
  <c r="Z476" i="1"/>
  <c r="AA476"/>
  <c r="N477" i="20"/>
  <c r="Z477" i="1"/>
  <c r="AA477"/>
  <c r="N478" i="20"/>
  <c r="Z478" i="1"/>
  <c r="AA478"/>
  <c r="N479" i="20"/>
  <c r="Z479" i="1"/>
  <c r="AA479"/>
  <c r="N480" i="20"/>
  <c r="Z480" i="1"/>
  <c r="AA480"/>
  <c r="N481" i="20"/>
  <c r="Z481" i="1"/>
  <c r="AA481"/>
  <c r="N482" i="20"/>
  <c r="Z482" i="1"/>
  <c r="AA482"/>
  <c r="N483" i="20"/>
  <c r="Z483" i="1"/>
  <c r="AA483"/>
  <c r="N484" i="20"/>
  <c r="Z484" i="1"/>
  <c r="AA484"/>
  <c r="N485" i="20"/>
  <c r="Z485" i="1"/>
  <c r="AA485"/>
  <c r="N486" i="20"/>
  <c r="Z486" i="1"/>
  <c r="AA486"/>
  <c r="N487" i="20"/>
  <c r="Z487" i="1"/>
  <c r="AA487"/>
  <c r="N488" i="20"/>
  <c r="Z488" i="1"/>
  <c r="AA488"/>
  <c r="N489" i="20"/>
  <c r="Z489" i="1"/>
  <c r="AA489"/>
  <c r="N490" i="20"/>
  <c r="Z490" i="1"/>
  <c r="AA490"/>
  <c r="N491" i="20"/>
  <c r="Z491" i="1"/>
  <c r="AA491"/>
  <c r="N492" i="20"/>
  <c r="Z492" i="1"/>
  <c r="AA492"/>
  <c r="N493" i="20"/>
  <c r="Z493" i="1"/>
  <c r="AA493"/>
  <c r="N494" i="20"/>
  <c r="Z494" i="1"/>
  <c r="AA494"/>
  <c r="N495" i="20"/>
  <c r="Z495" i="1"/>
  <c r="AA495"/>
  <c r="N496" i="20"/>
  <c r="Z496" i="1"/>
  <c r="AA496"/>
  <c r="N497" i="20"/>
  <c r="Z497" i="1"/>
  <c r="AA497"/>
  <c r="N498" i="20"/>
  <c r="Z498" i="1"/>
  <c r="AA498"/>
  <c r="N499" i="20"/>
  <c r="Z499" i="1"/>
  <c r="AA499"/>
  <c r="N500" i="20"/>
  <c r="Z500" i="1"/>
  <c r="AA500"/>
  <c r="N501" i="20"/>
  <c r="Z501" i="1"/>
  <c r="AA501"/>
  <c r="N502" i="20"/>
  <c r="Z502" i="1"/>
  <c r="AA502"/>
  <c r="N503" i="20"/>
  <c r="Z503" i="1"/>
  <c r="AA503"/>
  <c r="N504" i="20"/>
  <c r="Z504" i="1"/>
  <c r="AA504"/>
  <c r="N505" i="20"/>
  <c r="Z505" i="1"/>
  <c r="AA505"/>
  <c r="N506" i="20"/>
  <c r="Z506" i="1"/>
  <c r="AA506"/>
  <c r="N507" i="20"/>
  <c r="Z507" i="1"/>
  <c r="AA507"/>
  <c r="N508" i="20"/>
  <c r="Z508" i="1"/>
  <c r="AA508"/>
  <c r="N509" i="20"/>
  <c r="Z509" i="1"/>
  <c r="AA509"/>
  <c r="N510" i="20"/>
  <c r="Z510" i="1"/>
  <c r="AA510"/>
  <c r="N511" i="20"/>
  <c r="Z511" i="1"/>
  <c r="AA511"/>
  <c r="N512" i="20"/>
  <c r="Z512" i="1"/>
  <c r="AA512"/>
  <c r="N513" i="20"/>
  <c r="Z513" i="1"/>
  <c r="AA513"/>
  <c r="N514" i="20"/>
  <c r="Z514" i="1"/>
  <c r="AA514"/>
  <c r="N515" i="20"/>
  <c r="Z515" i="1"/>
  <c r="AA515"/>
  <c r="N516" i="20"/>
  <c r="Z516" i="1"/>
  <c r="AA516"/>
  <c r="N517" i="20"/>
  <c r="Z517" i="1"/>
  <c r="AA517"/>
  <c r="N518" i="20"/>
  <c r="Z518" i="1"/>
  <c r="AA518"/>
  <c r="N519" i="20"/>
  <c r="Z519" i="1"/>
  <c r="AA519"/>
  <c r="N520" i="20"/>
  <c r="Z520" i="1"/>
  <c r="AA520"/>
  <c r="N521" i="20"/>
  <c r="Z521" i="1"/>
  <c r="AA521"/>
  <c r="N522" i="20"/>
  <c r="Z522" i="1"/>
  <c r="AA522"/>
  <c r="N523" i="20"/>
  <c r="Z523" i="1"/>
  <c r="N524" i="20"/>
  <c r="AA524" i="1"/>
  <c r="N525" i="20"/>
  <c r="Z525" i="1"/>
  <c r="N526" i="20"/>
  <c r="AA526" i="1"/>
  <c r="N527" i="20"/>
  <c r="Z527" i="1"/>
  <c r="N528" i="20"/>
  <c r="Z528" i="1"/>
  <c r="AA528"/>
  <c r="N529" i="20"/>
  <c r="Z529" i="1"/>
  <c r="AA529"/>
  <c r="N530" i="20"/>
  <c r="Z530" i="1"/>
  <c r="AA530"/>
  <c r="N531" i="20"/>
  <c r="Z531" i="1"/>
  <c r="N532" i="20"/>
  <c r="AA532" i="1"/>
  <c r="N533" i="20"/>
  <c r="Z533" i="1"/>
  <c r="N534" i="20"/>
  <c r="AA534" i="1"/>
  <c r="N535" i="20"/>
  <c r="Z535" i="1"/>
  <c r="N536" i="20"/>
  <c r="Z536" i="1"/>
  <c r="AA536"/>
  <c r="N537" i="20"/>
  <c r="Z537" i="1"/>
  <c r="AA537"/>
  <c r="N538" i="20"/>
  <c r="Z538" i="1"/>
  <c r="AA538"/>
  <c r="N539" i="20"/>
  <c r="Z539" i="1"/>
  <c r="N540" i="20"/>
  <c r="AA540" i="1"/>
  <c r="N541" i="20"/>
  <c r="Z541" i="1"/>
  <c r="N542" i="20"/>
  <c r="AA542" i="1"/>
  <c r="N543" i="20"/>
  <c r="Z543" i="1"/>
  <c r="N544" i="20"/>
  <c r="Z544" i="1"/>
  <c r="AA544"/>
  <c r="N545" i="20"/>
  <c r="Z545" i="1"/>
  <c r="AA545"/>
  <c r="N546" i="20"/>
  <c r="Z546" i="1"/>
  <c r="AA546"/>
  <c r="N547" i="20"/>
  <c r="Z547" i="1"/>
  <c r="N548" i="20"/>
  <c r="AA548" i="1"/>
  <c r="N549" i="20"/>
  <c r="Z549" i="1"/>
  <c r="N550" i="20"/>
  <c r="AA550" i="1"/>
  <c r="N551" i="20"/>
  <c r="Z551" i="1"/>
  <c r="AA552"/>
  <c r="AA553"/>
  <c r="N554" i="20"/>
  <c r="Z554" i="1"/>
  <c r="N555" i="20"/>
  <c r="AA555" i="1"/>
  <c r="N556" i="20"/>
  <c r="Z556" i="1"/>
  <c r="N557" i="20"/>
  <c r="AA557" i="1"/>
  <c r="AA558"/>
  <c r="AA559"/>
  <c r="N560" i="20"/>
  <c r="Z560" i="1"/>
  <c r="AA560"/>
  <c r="N561" i="20"/>
  <c r="Z561" i="1"/>
  <c r="AA561"/>
  <c r="N562" i="20"/>
  <c r="Z562" i="1"/>
  <c r="AA562"/>
  <c r="N563" i="20"/>
  <c r="AA563" i="1"/>
  <c r="N565" i="20"/>
  <c r="AA565" i="1"/>
  <c r="N566" i="20"/>
  <c r="N567"/>
  <c r="N568"/>
  <c r="N569"/>
  <c r="N570"/>
  <c r="N571"/>
  <c r="N572"/>
  <c r="N573"/>
  <c r="Z573" i="1"/>
  <c r="AO573" s="1"/>
  <c r="N574" i="20"/>
  <c r="Z574" i="1"/>
  <c r="AO574" s="1"/>
  <c r="N575" i="20"/>
  <c r="Z575" i="1"/>
  <c r="AO575" s="1"/>
  <c r="N576" i="20"/>
  <c r="AA576" i="1"/>
  <c r="N577" i="20"/>
  <c r="AA577" i="1"/>
  <c r="N578" i="20"/>
  <c r="AA578" i="1"/>
  <c r="N579" i="20"/>
  <c r="Z579" i="1"/>
  <c r="AO579" s="1"/>
  <c r="N580" i="20"/>
  <c r="AA580" i="1"/>
  <c r="AP580" s="1"/>
  <c r="N581" i="20"/>
  <c r="N582"/>
  <c r="Z582" i="1"/>
  <c r="AO582" s="1"/>
  <c r="AA582"/>
  <c r="AP582" s="1"/>
  <c r="N583" i="20"/>
  <c r="Z583" i="1"/>
  <c r="AO583" s="1"/>
  <c r="AA583"/>
  <c r="AP583" s="1"/>
  <c r="N584" i="20"/>
  <c r="Z584" i="1"/>
  <c r="AO584" s="1"/>
  <c r="AA584"/>
  <c r="AP584" s="1"/>
  <c r="N585" i="20"/>
  <c r="Z585" i="1"/>
  <c r="AO585" s="1"/>
  <c r="N586" i="20"/>
  <c r="Z586" i="1"/>
  <c r="AO586" s="1"/>
  <c r="N587" i="20"/>
  <c r="AA587" i="1"/>
  <c r="AP587" s="1"/>
  <c r="N588" i="20"/>
  <c r="Z588" i="1"/>
  <c r="N589" i="20"/>
  <c r="N590"/>
  <c r="Z590" i="1"/>
  <c r="AA590"/>
  <c r="N591" i="20"/>
  <c r="Z591" i="1"/>
  <c r="AA591"/>
  <c r="N592" i="20"/>
  <c r="Z592" i="1"/>
  <c r="AA592"/>
  <c r="N593" i="20"/>
  <c r="Z593" i="1"/>
  <c r="AA593"/>
  <c r="N594" i="20"/>
  <c r="Z594" i="1"/>
  <c r="AA594"/>
  <c r="N595" i="20"/>
  <c r="Z595" i="1"/>
  <c r="AA595"/>
  <c r="N596" i="20"/>
  <c r="Z596" i="1"/>
  <c r="AA596"/>
  <c r="N597" i="20"/>
  <c r="Z597" i="1"/>
  <c r="AA597"/>
  <c r="N598" i="20"/>
  <c r="Z598" i="1"/>
  <c r="AA598"/>
  <c r="N599" i="20"/>
  <c r="Z599" i="1"/>
  <c r="AA599"/>
  <c r="N600" i="20"/>
  <c r="N602"/>
  <c r="AA602" i="1"/>
  <c r="N603" i="20"/>
  <c r="Z603" i="1"/>
  <c r="N604" i="20"/>
  <c r="Z604" i="1"/>
  <c r="AO604" s="1"/>
  <c r="N605" i="20"/>
  <c r="Z605" i="1"/>
  <c r="AA605"/>
  <c r="N606" i="20"/>
  <c r="Z606" i="1"/>
  <c r="AA606"/>
  <c r="N607" i="20"/>
  <c r="Z607" i="1"/>
  <c r="AA607"/>
  <c r="N608" i="20"/>
  <c r="Z608" i="1"/>
  <c r="AO608" s="1"/>
  <c r="N609" i="20"/>
  <c r="Z609" i="1"/>
  <c r="N610" i="20"/>
  <c r="AA610" i="1"/>
  <c r="N611" i="20"/>
  <c r="AA611" i="1"/>
  <c r="N612" i="20"/>
  <c r="Z612" i="1"/>
  <c r="AA612"/>
  <c r="N613" i="20"/>
  <c r="Z613" i="1"/>
  <c r="AA613"/>
  <c r="N614" i="20"/>
  <c r="Z614" i="1"/>
  <c r="N615" i="20"/>
  <c r="Z615" i="1"/>
  <c r="N616" i="20"/>
  <c r="N617"/>
  <c r="Z617" i="1"/>
  <c r="AA617"/>
  <c r="N618" i="20"/>
  <c r="Z618" i="1"/>
  <c r="N619" i="20"/>
  <c r="Z619" i="1"/>
  <c r="N620" i="20"/>
  <c r="N621"/>
  <c r="Z621" i="1"/>
  <c r="AA621"/>
  <c r="N622" i="20"/>
  <c r="Z622" i="1"/>
  <c r="N623" i="20"/>
  <c r="Z623" i="1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/>
  <c r="Z655" i="1"/>
  <c r="AA655"/>
  <c r="N656" i="20"/>
  <c r="Z656" i="1"/>
  <c r="AA656"/>
  <c r="N657" i="20"/>
  <c r="Z657" i="1"/>
  <c r="AA657"/>
  <c r="N658" i="20"/>
  <c r="Z658" i="1"/>
  <c r="AA658"/>
  <c r="N659" i="20"/>
  <c r="Z659" i="1"/>
  <c r="AA659"/>
  <c r="N660" i="20"/>
  <c r="Z660" i="1"/>
  <c r="AA660"/>
  <c r="N661" i="20"/>
  <c r="Z661" i="1"/>
  <c r="AA661"/>
  <c r="N662" i="20"/>
  <c r="Z662" i="1"/>
  <c r="AA662"/>
  <c r="N663" i="20"/>
  <c r="Z663" i="1"/>
  <c r="AA663"/>
  <c r="N664" i="20"/>
  <c r="Z664" i="1"/>
  <c r="AA664"/>
  <c r="N665" i="20"/>
  <c r="Z665" i="1"/>
  <c r="AA665"/>
  <c r="N666" i="20"/>
  <c r="Z666" i="1"/>
  <c r="AA666"/>
  <c r="N667" i="20"/>
  <c r="N668"/>
  <c r="Z668" i="1"/>
  <c r="AA668"/>
  <c r="N669" i="20"/>
  <c r="Z669" i="1"/>
  <c r="AA669"/>
  <c r="N670" i="20"/>
  <c r="Z670" i="1"/>
  <c r="AA670"/>
  <c r="N671" i="20"/>
  <c r="Z671" i="1"/>
  <c r="AA671"/>
  <c r="N672" i="20"/>
  <c r="Z672" i="1"/>
  <c r="AA672"/>
  <c r="N673" i="20"/>
  <c r="Z673" i="1"/>
  <c r="AA673"/>
  <c r="N674" i="20"/>
  <c r="Z674" i="1"/>
  <c r="AA674"/>
  <c r="N675" i="20"/>
  <c r="Z675" i="1"/>
  <c r="AA675"/>
  <c r="N676" i="20"/>
  <c r="Z676" i="1"/>
  <c r="AA676"/>
  <c r="N677" i="20"/>
  <c r="Z677" i="1"/>
  <c r="AA677"/>
  <c r="N678" i="20"/>
  <c r="Z678" i="1"/>
  <c r="AA678"/>
  <c r="N679" i="20"/>
  <c r="Z679" i="1"/>
  <c r="AA679"/>
  <c r="N680" i="20"/>
  <c r="Z680" i="1"/>
  <c r="AA680"/>
  <c r="N681" i="20"/>
  <c r="Z681" i="1"/>
  <c r="AA681"/>
  <c r="N682" i="20"/>
  <c r="Z682" i="1"/>
  <c r="AA682"/>
  <c r="N683" i="20"/>
  <c r="Z683" i="1"/>
  <c r="AA683"/>
  <c r="N684" i="20"/>
  <c r="Z684" i="1"/>
  <c r="AA684"/>
  <c r="N685" i="20"/>
  <c r="Z685" i="1"/>
  <c r="AA685"/>
  <c r="N686" i="20"/>
  <c r="Z686" i="1"/>
  <c r="AA686"/>
  <c r="N687" i="20"/>
  <c r="Z687" i="1"/>
  <c r="AA687"/>
  <c r="N688" i="20"/>
  <c r="Z688" i="1"/>
  <c r="AA688"/>
  <c r="N689" i="20"/>
  <c r="Z689" i="1"/>
  <c r="AA689"/>
  <c r="N690" i="20"/>
  <c r="Z690" i="1"/>
  <c r="AA690"/>
  <c r="N691" i="20"/>
  <c r="Z691" i="1"/>
  <c r="AA691"/>
  <c r="N692" i="20"/>
  <c r="Z692" i="1"/>
  <c r="AA692"/>
  <c r="N693" i="20"/>
  <c r="Z693" i="1"/>
  <c r="AA693"/>
  <c r="N694" i="20"/>
  <c r="Z694" i="1"/>
  <c r="AA694"/>
  <c r="N695" i="20"/>
  <c r="Z695" i="1"/>
  <c r="AA695"/>
  <c r="N696" i="20"/>
  <c r="Z696" i="1"/>
  <c r="AA696"/>
  <c r="N697" i="20"/>
  <c r="Z697" i="1"/>
  <c r="AA697"/>
  <c r="N698" i="20"/>
  <c r="Z698" i="1"/>
  <c r="AA698"/>
  <c r="N699" i="20"/>
  <c r="Z699" i="1"/>
  <c r="AA699"/>
  <c r="N700" i="20"/>
  <c r="Z700" i="1"/>
  <c r="AA700"/>
  <c r="N701" i="20"/>
  <c r="Z701" i="1"/>
  <c r="AA701"/>
  <c r="N702" i="20"/>
  <c r="Z702" i="1"/>
  <c r="AA702"/>
  <c r="N703" i="20"/>
  <c r="Z703" i="1"/>
  <c r="AA703"/>
  <c r="N704" i="20"/>
  <c r="N705"/>
  <c r="N706"/>
  <c r="Z706" i="1"/>
  <c r="AO706" s="1"/>
  <c r="AA706"/>
  <c r="AP706" s="1"/>
  <c r="N707" i="20"/>
  <c r="Z707" i="1"/>
  <c r="AO707" s="1"/>
  <c r="AA707"/>
  <c r="AP707" s="1"/>
  <c r="N708" i="20"/>
  <c r="Z708" i="1"/>
  <c r="AO708" s="1"/>
  <c r="AA708"/>
  <c r="AP708" s="1"/>
  <c r="N709" i="20"/>
  <c r="Z709" i="1"/>
  <c r="AO709" s="1"/>
  <c r="AA709"/>
  <c r="AP709" s="1"/>
  <c r="N710" i="20"/>
  <c r="Z710" i="1"/>
  <c r="AO710" s="1"/>
  <c r="AA710"/>
  <c r="AP710" s="1"/>
  <c r="N711" i="20"/>
  <c r="Z711" i="1"/>
  <c r="AO711" s="1"/>
  <c r="AA711"/>
  <c r="AP711" s="1"/>
  <c r="N712" i="20"/>
  <c r="Z712" i="1"/>
  <c r="AO712" s="1"/>
  <c r="AA712"/>
  <c r="AP712" s="1"/>
  <c r="N713" i="20"/>
  <c r="Z713" i="1"/>
  <c r="AO713" s="1"/>
  <c r="AA713"/>
  <c r="AP713" s="1"/>
  <c r="N714" i="20"/>
  <c r="Z714" i="1"/>
  <c r="AO714" s="1"/>
  <c r="AA714"/>
  <c r="AP714" s="1"/>
  <c r="N715" i="20"/>
  <c r="Z715" i="1"/>
  <c r="AO715" s="1"/>
  <c r="AA715"/>
  <c r="AP715" s="1"/>
  <c r="N716" i="20"/>
  <c r="Z716" i="1"/>
  <c r="AA716"/>
  <c r="N717" i="20"/>
  <c r="Z717" i="1"/>
  <c r="AA717"/>
  <c r="N718" i="20"/>
  <c r="Z718" i="1"/>
  <c r="AA718"/>
  <c r="N719" i="20"/>
  <c r="Z719" i="1"/>
  <c r="AA719"/>
  <c r="N720" i="20"/>
  <c r="Z720" i="1"/>
  <c r="AA720"/>
  <c r="N721" i="20"/>
  <c r="Z721" i="1"/>
  <c r="AA721"/>
  <c r="N722" i="20"/>
  <c r="Z722" i="1"/>
  <c r="AA722"/>
  <c r="N723" i="20"/>
  <c r="Z723" i="1"/>
  <c r="AA723"/>
  <c r="N724" i="20"/>
  <c r="Z724" i="1"/>
  <c r="AA724"/>
  <c r="N725" i="20"/>
  <c r="Z725" i="1"/>
  <c r="AA725"/>
  <c r="N726" i="20"/>
  <c r="Z726" i="1"/>
  <c r="AA726"/>
  <c r="N727" i="20"/>
  <c r="Z727" i="1"/>
  <c r="AA727"/>
  <c r="N728" i="20"/>
  <c r="Z728" i="1"/>
  <c r="AA728"/>
  <c r="N729" i="20"/>
  <c r="Z729" i="1"/>
  <c r="AA729"/>
  <c r="N730" i="20"/>
  <c r="Z730" i="1"/>
  <c r="AA730"/>
  <c r="N731" i="20"/>
  <c r="Z731" i="1"/>
  <c r="AA731"/>
  <c r="N732" i="20"/>
  <c r="Z732" i="1"/>
  <c r="AA732"/>
  <c r="N733" i="20"/>
  <c r="Z733" i="1"/>
  <c r="AA733"/>
  <c r="N734" i="20"/>
  <c r="Z734" i="1"/>
  <c r="AA734"/>
  <c r="N735" i="20"/>
  <c r="Z735" i="1"/>
  <c r="AA735"/>
  <c r="N736" i="20"/>
  <c r="Z736" i="1"/>
  <c r="AA736"/>
  <c r="N737" i="20"/>
  <c r="Z737" i="1"/>
  <c r="AA737"/>
  <c r="N738" i="20"/>
  <c r="Z738" i="1"/>
  <c r="AA738"/>
  <c r="N739" i="20"/>
  <c r="Z739" i="1"/>
  <c r="AA739"/>
  <c r="N740" i="20"/>
  <c r="Z740" i="1"/>
  <c r="AA740"/>
  <c r="N741" i="20"/>
  <c r="Z741" i="1"/>
  <c r="AA741"/>
  <c r="N742" i="20"/>
  <c r="Z742" i="1"/>
  <c r="AA742"/>
  <c r="N743" i="20"/>
  <c r="Z743" i="1"/>
  <c r="AA743"/>
  <c r="N744" i="20"/>
  <c r="Z744" i="1"/>
  <c r="AA744"/>
  <c r="N745" i="20"/>
  <c r="Z745" i="1"/>
  <c r="AA745"/>
  <c r="N746" i="20"/>
  <c r="Z746" i="1"/>
  <c r="AA746"/>
  <c r="N747" i="20"/>
  <c r="Z747" i="1"/>
  <c r="AA747"/>
  <c r="N748" i="20"/>
  <c r="Z748" i="1"/>
  <c r="AA748"/>
  <c r="N749" i="20"/>
  <c r="Z749" i="1"/>
  <c r="AA749"/>
  <c r="N750" i="20"/>
  <c r="Z750" i="1"/>
  <c r="AA750"/>
  <c r="N751" i="20"/>
  <c r="Z751" i="1"/>
  <c r="AA751"/>
  <c r="N752" i="20"/>
  <c r="Z752" i="1"/>
  <c r="AA752"/>
  <c r="N753" i="20"/>
  <c r="Z753" i="1"/>
  <c r="AA753"/>
  <c r="N754" i="20"/>
  <c r="Z754" i="1"/>
  <c r="AA754"/>
  <c r="N755" i="20"/>
  <c r="Z755" i="1"/>
  <c r="AA755"/>
  <c r="N756" i="20"/>
  <c r="Z756" i="1"/>
  <c r="AA756"/>
  <c r="N757" i="20"/>
  <c r="Z757" i="1"/>
  <c r="AA757"/>
  <c r="N758" i="20"/>
  <c r="Z758" i="1"/>
  <c r="AA758"/>
  <c r="N759" i="20"/>
  <c r="Z759" i="1"/>
  <c r="AA759"/>
  <c r="N760" i="20"/>
  <c r="Z760" i="1"/>
  <c r="AA760"/>
  <c r="N761" i="20"/>
  <c r="AA761" i="1"/>
  <c r="N762" i="20"/>
  <c r="Z762" i="1"/>
  <c r="AA762"/>
  <c r="N763" i="20"/>
  <c r="Z763" i="1"/>
  <c r="AA763"/>
  <c r="N764" i="20"/>
  <c r="Z764" i="1"/>
  <c r="AA764"/>
  <c r="N765" i="20"/>
  <c r="Z765" i="1"/>
  <c r="AA765"/>
  <c r="N766" i="20"/>
  <c r="Z766" i="1"/>
  <c r="AA766"/>
  <c r="N767" i="20"/>
  <c r="Z767" i="1"/>
  <c r="AA767"/>
  <c r="N768" i="20"/>
  <c r="Z768" i="1"/>
  <c r="AA768"/>
  <c r="N769" i="20"/>
  <c r="Z769" i="1"/>
  <c r="AA769"/>
  <c r="N770" i="20"/>
  <c r="Z770" i="1"/>
  <c r="AA770"/>
  <c r="N771" i="20"/>
  <c r="Z771" i="1"/>
  <c r="AA771"/>
  <c r="N772" i="20"/>
  <c r="Z772" i="1"/>
  <c r="AA772"/>
  <c r="N773" i="20"/>
  <c r="Z773" i="1"/>
  <c r="AA773"/>
  <c r="N774" i="20"/>
  <c r="Z774" i="1"/>
  <c r="AA774"/>
  <c r="N775" i="20"/>
  <c r="Z775" i="1"/>
  <c r="AA775"/>
  <c r="N776" i="20"/>
  <c r="Z776" i="1"/>
  <c r="AA776"/>
  <c r="N777" i="20"/>
  <c r="Z777" i="1"/>
  <c r="AA777"/>
  <c r="N778" i="20"/>
  <c r="Z778" i="1"/>
  <c r="AA778"/>
  <c r="N779" i="20"/>
  <c r="Z779" i="1"/>
  <c r="AA779"/>
  <c r="N780" i="20"/>
  <c r="Z780" i="1"/>
  <c r="AA780"/>
  <c r="N781" i="20"/>
  <c r="Z781" i="1"/>
  <c r="AA781"/>
  <c r="N782" i="20"/>
  <c r="Z782" i="1"/>
  <c r="AA782"/>
  <c r="N783" i="20"/>
  <c r="Z783" i="1"/>
  <c r="AA783"/>
  <c r="N784" i="20"/>
  <c r="Z784" i="1"/>
  <c r="AA784"/>
  <c r="N785" i="20"/>
  <c r="Z785" i="1"/>
  <c r="AA785"/>
  <c r="N786" i="20"/>
  <c r="Z786" i="1"/>
  <c r="AA786"/>
  <c r="N787" i="20"/>
  <c r="Z787" i="1"/>
  <c r="AA787"/>
  <c r="N788" i="20"/>
  <c r="Z788" i="1"/>
  <c r="AA788"/>
  <c r="N789" i="20"/>
  <c r="Z789" i="1"/>
  <c r="AA789"/>
  <c r="N790" i="20"/>
  <c r="Z790" i="1"/>
  <c r="AA790"/>
  <c r="N791" i="20"/>
  <c r="Z791" i="1"/>
  <c r="AA791"/>
  <c r="N792" i="20"/>
  <c r="Z792" i="1"/>
  <c r="AA792"/>
  <c r="N793" i="20"/>
  <c r="Z793" i="1"/>
  <c r="AA793"/>
  <c r="N794" i="20"/>
  <c r="Z794" i="1"/>
  <c r="AA794"/>
  <c r="N795" i="20"/>
  <c r="Z795" i="1"/>
  <c r="AA795"/>
  <c r="N796" i="20"/>
  <c r="Z796" i="1"/>
  <c r="AA796"/>
  <c r="N797" i="20"/>
  <c r="Z797" i="1"/>
  <c r="AA797"/>
  <c r="N798" i="20"/>
  <c r="Z798" i="1"/>
  <c r="AA798"/>
  <c r="N799" i="20"/>
  <c r="Z799" i="1"/>
  <c r="AA799"/>
  <c r="N800" i="20"/>
  <c r="Z800" i="1"/>
  <c r="AA800"/>
  <c r="N801" i="20"/>
  <c r="Z801" i="1"/>
  <c r="AA801"/>
  <c r="N802" i="20"/>
  <c r="Z802" i="1"/>
  <c r="AA802"/>
  <c r="N803" i="20"/>
  <c r="Z803" i="1"/>
  <c r="AA803"/>
  <c r="N804" i="20"/>
  <c r="Z804" i="1"/>
  <c r="AA804"/>
  <c r="N805" i="20"/>
  <c r="Z805" i="1"/>
  <c r="AA805"/>
  <c r="N806" i="20"/>
  <c r="Z806" i="1"/>
  <c r="AA806"/>
  <c r="N807" i="20"/>
  <c r="Z807" i="1"/>
  <c r="AA807"/>
  <c r="N808" i="20"/>
  <c r="Z808" i="1"/>
  <c r="AA808"/>
  <c r="N809" i="20"/>
  <c r="Z809" i="1"/>
  <c r="AA809"/>
  <c r="N810" i="20"/>
  <c r="Z810" i="1"/>
  <c r="AA810"/>
  <c r="N811" i="20"/>
  <c r="Z811" i="1"/>
  <c r="AA811"/>
  <c r="N812" i="20"/>
  <c r="Z812" i="1"/>
  <c r="AA812"/>
  <c r="N813" i="20"/>
  <c r="Z813" i="1"/>
  <c r="AA813"/>
  <c r="N814" i="20"/>
  <c r="Z814" i="1"/>
  <c r="AA814"/>
  <c r="N815" i="20"/>
  <c r="Z815" i="1"/>
  <c r="AA815"/>
  <c r="N816" i="20"/>
  <c r="Z816" i="1"/>
  <c r="AA816"/>
  <c r="N817" i="20"/>
  <c r="Z817" i="1"/>
  <c r="AA817"/>
  <c r="N818" i="20"/>
  <c r="Z818" i="1"/>
  <c r="AA818"/>
  <c r="N819" i="20"/>
  <c r="Z819" i="1"/>
  <c r="AA819"/>
  <c r="N820" i="20"/>
  <c r="Z820" i="1"/>
  <c r="AA820"/>
  <c r="N821" i="20"/>
  <c r="Z821" i="1"/>
  <c r="AA821"/>
  <c r="N822" i="20"/>
  <c r="Z822" i="1"/>
  <c r="AA822"/>
  <c r="N823" i="20"/>
  <c r="Z823" i="1"/>
  <c r="AA823"/>
  <c r="N824" i="20"/>
  <c r="Z824" i="1"/>
  <c r="AA824"/>
  <c r="N825" i="20"/>
  <c r="Z825" i="1"/>
  <c r="AA825"/>
  <c r="N826" i="20"/>
  <c r="Z826" i="1"/>
  <c r="AA826"/>
  <c r="N827" i="20"/>
  <c r="Z827" i="1"/>
  <c r="AA827"/>
  <c r="N828" i="20"/>
  <c r="Z828" i="1"/>
  <c r="AA828"/>
  <c r="O829" i="20"/>
  <c r="P829"/>
  <c r="N832"/>
  <c r="Z832" i="1"/>
  <c r="AO832" s="1"/>
  <c r="AT832" s="1"/>
  <c r="N833" i="20"/>
  <c r="Z833" i="1"/>
  <c r="AO833" s="1"/>
  <c r="AT833" s="1"/>
  <c r="N834" i="20"/>
  <c r="Z834" i="1"/>
  <c r="AO834" s="1"/>
  <c r="AT834" s="1"/>
  <c r="N835" i="20"/>
  <c r="N836"/>
  <c r="N837"/>
  <c r="Z837" i="1"/>
  <c r="AO837" s="1"/>
  <c r="N838" i="20"/>
  <c r="Z838" i="1"/>
  <c r="AO838" s="1"/>
  <c r="N839" i="20"/>
  <c r="Z839" i="1"/>
  <c r="AO839" s="1"/>
  <c r="N840" i="20"/>
  <c r="Z840" i="1"/>
  <c r="AO840" s="1"/>
  <c r="N841" i="20"/>
  <c r="Z841" i="1"/>
  <c r="AO841" s="1"/>
  <c r="N842" i="20"/>
  <c r="N843"/>
  <c r="N844"/>
  <c r="N845"/>
  <c r="N846"/>
  <c r="Z846" i="1"/>
  <c r="AO846" s="1"/>
  <c r="N847" i="20"/>
  <c r="N848"/>
  <c r="AA848" i="1"/>
  <c r="N849" i="20"/>
  <c r="Z849" i="1"/>
  <c r="AA849"/>
  <c r="N850" i="20"/>
  <c r="Z850" i="1"/>
  <c r="AA850"/>
  <c r="N851" i="20"/>
  <c r="Z851" i="1"/>
  <c r="AA851"/>
  <c r="N852" i="20"/>
  <c r="Z852" i="1"/>
  <c r="AA852"/>
  <c r="N853" i="20"/>
  <c r="Z853" i="1"/>
  <c r="AA853"/>
  <c r="N854" i="20"/>
  <c r="Z854" i="1"/>
  <c r="AA854"/>
  <c r="N855" i="20"/>
  <c r="Z855" i="1"/>
  <c r="AA855"/>
  <c r="N856" i="20"/>
  <c r="Z856" i="1"/>
  <c r="AA856"/>
  <c r="N857" i="20"/>
  <c r="Z857" i="1"/>
  <c r="AO857" s="1"/>
  <c r="AA857"/>
  <c r="N858" i="20"/>
  <c r="Z858" i="1"/>
  <c r="AO858" s="1"/>
  <c r="AT858" s="1"/>
  <c r="N859" i="20"/>
  <c r="Z859" i="1"/>
  <c r="AO859" s="1"/>
  <c r="N860" i="20"/>
  <c r="Z860" i="1"/>
  <c r="AO860" s="1"/>
  <c r="N861" i="20"/>
  <c r="Z861" i="1"/>
  <c r="AO861" s="1"/>
  <c r="N862" i="20"/>
  <c r="Z862" i="1"/>
  <c r="AO862" s="1"/>
  <c r="N863" i="20"/>
  <c r="Z863" i="1"/>
  <c r="AO863" s="1"/>
  <c r="N864" i="20"/>
  <c r="Z864" i="1"/>
  <c r="AO864" s="1"/>
  <c r="AT864" s="1"/>
  <c r="N865" i="20"/>
  <c r="Z865" i="1"/>
  <c r="AO865" s="1"/>
  <c r="N866" i="20"/>
  <c r="Z866" i="1"/>
  <c r="AO866" s="1"/>
  <c r="N867" i="20"/>
  <c r="Z867" i="1"/>
  <c r="AO867" s="1"/>
  <c r="N868" i="20"/>
  <c r="AA868" i="1"/>
  <c r="N869" i="20"/>
  <c r="N870"/>
  <c r="N871"/>
  <c r="AA871" i="1"/>
  <c r="N872" i="20"/>
  <c r="AA872" i="1"/>
  <c r="N873" i="20"/>
  <c r="N874"/>
  <c r="N875"/>
  <c r="AA875" i="1"/>
  <c r="N876" i="20"/>
  <c r="Z876" i="1"/>
  <c r="AA876"/>
  <c r="N877" i="20"/>
  <c r="Z877" i="1"/>
  <c r="AA877"/>
  <c r="N878" i="20"/>
  <c r="AA878" i="1"/>
  <c r="AA888" s="1"/>
  <c r="N879" i="20"/>
  <c r="Z879" i="1"/>
  <c r="AA879"/>
  <c r="N880" i="20"/>
  <c r="Z880" i="1"/>
  <c r="AA880"/>
  <c r="N881" i="20"/>
  <c r="Z881" i="1"/>
  <c r="AA881"/>
  <c r="N882" i="20"/>
  <c r="Z882" i="1"/>
  <c r="AA882"/>
  <c r="N883" i="20"/>
  <c r="Z883" i="1"/>
  <c r="AA883"/>
  <c r="N884" i="20"/>
  <c r="Z884" i="1"/>
  <c r="AO884" s="1"/>
  <c r="N885" i="20"/>
  <c r="N886"/>
  <c r="N887"/>
  <c r="Z887" i="1"/>
  <c r="AO887" s="1"/>
  <c r="AT887" s="1"/>
  <c r="I888" i="20"/>
  <c r="I890" s="1"/>
  <c r="O888"/>
  <c r="P888"/>
  <c r="Q888"/>
  <c r="R888"/>
  <c r="P898"/>
  <c r="P899"/>
  <c r="P904"/>
  <c r="P905"/>
  <c r="T905"/>
  <c r="P907"/>
  <c r="P908"/>
  <c r="P910"/>
  <c r="P911"/>
  <c r="A1" i="8"/>
  <c r="B5" s="1"/>
  <c r="G1"/>
  <c r="K1"/>
  <c r="H5"/>
  <c r="L5"/>
  <c r="M5"/>
  <c r="B75"/>
  <c r="B76"/>
  <c r="B77" s="1"/>
  <c r="B78"/>
  <c r="B79" s="1"/>
  <c r="B80" s="1"/>
  <c r="A1" i="4"/>
  <c r="B5" s="1"/>
  <c r="G1"/>
  <c r="K1"/>
  <c r="J5"/>
  <c r="J5" i="8" s="1"/>
  <c r="M5" i="4"/>
  <c r="E13"/>
  <c r="E13" i="8" s="1"/>
  <c r="K13" i="4"/>
  <c r="K13" i="8" s="1"/>
  <c r="E14" i="4"/>
  <c r="K1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E25"/>
  <c r="K25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/>
  <c r="E70" i="8" s="1"/>
  <c r="K70" i="4"/>
  <c r="K70" i="8" s="1"/>
  <c r="J70" i="4"/>
  <c r="J70" i="8" s="1"/>
  <c r="B75" i="4"/>
  <c r="B76" s="1"/>
  <c r="B77"/>
  <c r="B78" s="1"/>
  <c r="B79" s="1"/>
  <c r="B80" s="1"/>
  <c r="B81" s="1"/>
  <c r="B82" s="1"/>
  <c r="E78"/>
  <c r="K78"/>
  <c r="E79"/>
  <c r="K79"/>
  <c r="E80"/>
  <c r="K80"/>
  <c r="E81"/>
  <c r="K81"/>
  <c r="E85"/>
  <c r="E85" i="8" s="1"/>
  <c r="K85" i="4"/>
  <c r="K85" i="8" s="1"/>
  <c r="E86" i="4"/>
  <c r="E86" i="8" s="1"/>
  <c r="K86" i="4"/>
  <c r="K86" i="8" s="1"/>
  <c r="E92" i="4"/>
  <c r="K92"/>
  <c r="K92" i="8" s="1"/>
  <c r="A1" i="7"/>
  <c r="H5" s="1"/>
  <c r="G1"/>
  <c r="K1"/>
  <c r="N1"/>
  <c r="E5"/>
  <c r="M5"/>
  <c r="M12"/>
  <c r="N12"/>
  <c r="M13"/>
  <c r="N13"/>
  <c r="D14"/>
  <c r="D76"/>
  <c r="E14"/>
  <c r="G14"/>
  <c r="H14"/>
  <c r="J14"/>
  <c r="K14"/>
  <c r="M16"/>
  <c r="N16"/>
  <c r="M17"/>
  <c r="N17"/>
  <c r="M18"/>
  <c r="N18"/>
  <c r="M19"/>
  <c r="N19"/>
  <c r="M20"/>
  <c r="N20"/>
  <c r="M21"/>
  <c r="N21"/>
  <c r="D22"/>
  <c r="E22"/>
  <c r="G22"/>
  <c r="H22"/>
  <c r="J22"/>
  <c r="J78"/>
  <c r="K40" i="4" s="1"/>
  <c r="K40" i="8" s="1"/>
  <c r="K22" i="7"/>
  <c r="M24"/>
  <c r="N24"/>
  <c r="M25"/>
  <c r="N25"/>
  <c r="M26"/>
  <c r="N26"/>
  <c r="M27"/>
  <c r="N27"/>
  <c r="M28"/>
  <c r="N28"/>
  <c r="M29"/>
  <c r="N29"/>
  <c r="D30"/>
  <c r="D80" s="1"/>
  <c r="E30"/>
  <c r="G30"/>
  <c r="H30"/>
  <c r="J30"/>
  <c r="J80"/>
  <c r="J23" s="1"/>
  <c r="K30"/>
  <c r="M41"/>
  <c r="N41"/>
  <c r="M42"/>
  <c r="N42"/>
  <c r="D43"/>
  <c r="E43"/>
  <c r="G43"/>
  <c r="H43"/>
  <c r="J43"/>
  <c r="J82"/>
  <c r="J39" s="1"/>
  <c r="K43"/>
  <c r="M45"/>
  <c r="N45"/>
  <c r="M46"/>
  <c r="M47"/>
  <c r="N46"/>
  <c r="D47"/>
  <c r="D84" s="1"/>
  <c r="D44" s="1"/>
  <c r="E47"/>
  <c r="G47"/>
  <c r="H47"/>
  <c r="J47"/>
  <c r="J84"/>
  <c r="J44" s="1"/>
  <c r="K47"/>
  <c r="K84"/>
  <c r="K44" s="1"/>
  <c r="M49"/>
  <c r="N49"/>
  <c r="M50"/>
  <c r="N50"/>
  <c r="D51"/>
  <c r="D86" s="1"/>
  <c r="E51"/>
  <c r="G51"/>
  <c r="H51"/>
  <c r="J51"/>
  <c r="J86"/>
  <c r="J48" s="1"/>
  <c r="K51"/>
  <c r="K86" s="1"/>
  <c r="K48" s="1"/>
  <c r="M53"/>
  <c r="N53"/>
  <c r="M54"/>
  <c r="N54"/>
  <c r="M55"/>
  <c r="N55"/>
  <c r="D56"/>
  <c r="D88" s="1"/>
  <c r="E56"/>
  <c r="G56"/>
  <c r="H56"/>
  <c r="J56"/>
  <c r="J88"/>
  <c r="J52" s="1"/>
  <c r="K56"/>
  <c r="K88"/>
  <c r="K52" s="1"/>
  <c r="D72"/>
  <c r="AK6" i="1"/>
  <c r="Q8"/>
  <c r="S8"/>
  <c r="X8"/>
  <c r="Z8"/>
  <c r="N10"/>
  <c r="E12"/>
  <c r="N14"/>
  <c r="AJ14" s="1"/>
  <c r="S14"/>
  <c r="T14"/>
  <c r="AP14" s="1"/>
  <c r="V14"/>
  <c r="W14"/>
  <c r="X14"/>
  <c r="Y14"/>
  <c r="AN14" s="1"/>
  <c r="AG14"/>
  <c r="AH14"/>
  <c r="J63" i="4"/>
  <c r="J63" i="8" s="1"/>
  <c r="N15" i="1"/>
  <c r="AJ15"/>
  <c r="S15"/>
  <c r="T15"/>
  <c r="AP15" s="1"/>
  <c r="AM15"/>
  <c r="AG15"/>
  <c r="AH15"/>
  <c r="AN15"/>
  <c r="N16"/>
  <c r="AJ16" s="1"/>
  <c r="N17"/>
  <c r="AJ17" s="1"/>
  <c r="T17"/>
  <c r="N18"/>
  <c r="AJ18"/>
  <c r="AM18"/>
  <c r="AN18"/>
  <c r="N19"/>
  <c r="AJ19"/>
  <c r="T19"/>
  <c r="N20"/>
  <c r="AJ20" s="1"/>
  <c r="T20"/>
  <c r="N21"/>
  <c r="AJ21"/>
  <c r="AM21"/>
  <c r="N22"/>
  <c r="AJ22" s="1"/>
  <c r="T22"/>
  <c r="AM22"/>
  <c r="AN22"/>
  <c r="N23"/>
  <c r="AJ23"/>
  <c r="AK23"/>
  <c r="AR23"/>
  <c r="AN23"/>
  <c r="N24"/>
  <c r="AJ24" s="1"/>
  <c r="S24"/>
  <c r="T24"/>
  <c r="AN24"/>
  <c r="N25"/>
  <c r="AJ25"/>
  <c r="S25"/>
  <c r="T25"/>
  <c r="AM25"/>
  <c r="N26"/>
  <c r="AJ26" s="1"/>
  <c r="T26"/>
  <c r="N27"/>
  <c r="AJ27"/>
  <c r="N28"/>
  <c r="AJ28"/>
  <c r="N29"/>
  <c r="AJ29"/>
  <c r="N30"/>
  <c r="AJ30"/>
  <c r="N31"/>
  <c r="AJ31"/>
  <c r="N32"/>
  <c r="AJ32"/>
  <c r="N33"/>
  <c r="AJ33"/>
  <c r="N34"/>
  <c r="AJ34"/>
  <c r="N35"/>
  <c r="AJ35"/>
  <c r="N36"/>
  <c r="AJ36"/>
  <c r="N37"/>
  <c r="AJ37"/>
  <c r="N38"/>
  <c r="AJ38"/>
  <c r="N39"/>
  <c r="AJ39"/>
  <c r="N40"/>
  <c r="AJ40"/>
  <c r="N41"/>
  <c r="AJ41"/>
  <c r="N42"/>
  <c r="AJ42"/>
  <c r="N43"/>
  <c r="AJ43"/>
  <c r="N44"/>
  <c r="AJ44"/>
  <c r="N45"/>
  <c r="AJ45"/>
  <c r="N46"/>
  <c r="AJ46"/>
  <c r="N47"/>
  <c r="AJ47"/>
  <c r="N48"/>
  <c r="AJ48"/>
  <c r="N49"/>
  <c r="AJ49"/>
  <c r="N50"/>
  <c r="AJ50"/>
  <c r="N51"/>
  <c r="AJ51"/>
  <c r="N52"/>
  <c r="AJ52"/>
  <c r="AH904"/>
  <c r="N53"/>
  <c r="AJ53" s="1"/>
  <c r="N54"/>
  <c r="AJ54" s="1"/>
  <c r="AN54"/>
  <c r="N55"/>
  <c r="AJ55"/>
  <c r="AK55"/>
  <c r="AR55"/>
  <c r="N56"/>
  <c r="AJ56"/>
  <c r="T56"/>
  <c r="AN56"/>
  <c r="N57"/>
  <c r="T57"/>
  <c r="AM57"/>
  <c r="AJ57"/>
  <c r="N58"/>
  <c r="AJ58"/>
  <c r="T58"/>
  <c r="AN58"/>
  <c r="N59"/>
  <c r="AJ59"/>
  <c r="T59"/>
  <c r="N60"/>
  <c r="AJ60" s="1"/>
  <c r="S60"/>
  <c r="T60"/>
  <c r="AM60"/>
  <c r="AN60"/>
  <c r="N61"/>
  <c r="AJ61" s="1"/>
  <c r="S61"/>
  <c r="T61"/>
  <c r="AK61"/>
  <c r="N62"/>
  <c r="AJ62"/>
  <c r="T62"/>
  <c r="N63"/>
  <c r="T63"/>
  <c r="AJ63"/>
  <c r="N64"/>
  <c r="AJ64"/>
  <c r="T64"/>
  <c r="AM64"/>
  <c r="AN64"/>
  <c r="N65"/>
  <c r="AJ65" s="1"/>
  <c r="T65"/>
  <c r="AM65"/>
  <c r="N66"/>
  <c r="T66"/>
  <c r="AM66"/>
  <c r="AN66"/>
  <c r="AJ66"/>
  <c r="N67"/>
  <c r="AJ67"/>
  <c r="T67"/>
  <c r="AM67"/>
  <c r="N68"/>
  <c r="AJ68"/>
  <c r="T68"/>
  <c r="AN68"/>
  <c r="N69"/>
  <c r="T69"/>
  <c r="AL69"/>
  <c r="AR69"/>
  <c r="AJ69"/>
  <c r="AJ70"/>
  <c r="N71"/>
  <c r="AJ71"/>
  <c r="D19" i="4"/>
  <c r="D19" i="8"/>
  <c r="AG71" i="1"/>
  <c r="J19" i="4"/>
  <c r="J19" i="8" s="1"/>
  <c r="N72" i="1"/>
  <c r="AJ72"/>
  <c r="AM72"/>
  <c r="N73"/>
  <c r="AJ73" s="1"/>
  <c r="AK73"/>
  <c r="N74"/>
  <c r="AJ74"/>
  <c r="AM74"/>
  <c r="N75"/>
  <c r="AJ75" s="1"/>
  <c r="AK75"/>
  <c r="AN75"/>
  <c r="AS75" s="1"/>
  <c r="N76"/>
  <c r="AJ76" s="1"/>
  <c r="AM76"/>
  <c r="AN76"/>
  <c r="N77"/>
  <c r="AJ77" s="1"/>
  <c r="AK77"/>
  <c r="AR77" s="1"/>
  <c r="AN77"/>
  <c r="N78"/>
  <c r="AJ78" s="1"/>
  <c r="AM78"/>
  <c r="AN78"/>
  <c r="N79"/>
  <c r="AJ79" s="1"/>
  <c r="AK79"/>
  <c r="AR79" s="1"/>
  <c r="AN79"/>
  <c r="N80"/>
  <c r="AJ80"/>
  <c r="AM80"/>
  <c r="AN80"/>
  <c r="N81"/>
  <c r="AJ81"/>
  <c r="AK81"/>
  <c r="AR81" s="1"/>
  <c r="N82"/>
  <c r="AJ82" s="1"/>
  <c r="AK82"/>
  <c r="AR82" s="1"/>
  <c r="AM82"/>
  <c r="AN82"/>
  <c r="N83"/>
  <c r="AJ83"/>
  <c r="N84"/>
  <c r="AJ84"/>
  <c r="AM84"/>
  <c r="AN84"/>
  <c r="N85"/>
  <c r="AJ85"/>
  <c r="AK85"/>
  <c r="AR85" s="1"/>
  <c r="AN85"/>
  <c r="N86"/>
  <c r="AJ86"/>
  <c r="AN86"/>
  <c r="N87"/>
  <c r="AJ87" s="1"/>
  <c r="AK87"/>
  <c r="AN87"/>
  <c r="N88"/>
  <c r="AJ88" s="1"/>
  <c r="AM88"/>
  <c r="N89"/>
  <c r="AJ89"/>
  <c r="AK89"/>
  <c r="AR89"/>
  <c r="AN89"/>
  <c r="AS89"/>
  <c r="N90"/>
  <c r="AJ90"/>
  <c r="AM90"/>
  <c r="AN90"/>
  <c r="N91"/>
  <c r="AJ91"/>
  <c r="AK91"/>
  <c r="AR91"/>
  <c r="AN91"/>
  <c r="J17" i="4"/>
  <c r="J17" i="8" s="1"/>
  <c r="N92" i="1"/>
  <c r="AJ92"/>
  <c r="AM92"/>
  <c r="AN92"/>
  <c r="N93"/>
  <c r="AJ93"/>
  <c r="AM93"/>
  <c r="AN93"/>
  <c r="J18" i="4"/>
  <c r="J18" i="8" s="1"/>
  <c r="AK93" i="1"/>
  <c r="AR93" s="1"/>
  <c r="N94"/>
  <c r="AJ94"/>
  <c r="AL94"/>
  <c r="AR94" s="1"/>
  <c r="AM94"/>
  <c r="AN94"/>
  <c r="N95"/>
  <c r="AJ95" s="1"/>
  <c r="AL95"/>
  <c r="AR95" s="1"/>
  <c r="AN95"/>
  <c r="N96"/>
  <c r="AJ96" s="1"/>
  <c r="AL96"/>
  <c r="AR96" s="1"/>
  <c r="AM96"/>
  <c r="AN96"/>
  <c r="AS96" s="1"/>
  <c r="N97"/>
  <c r="AJ97" s="1"/>
  <c r="AL97"/>
  <c r="AR97" s="1"/>
  <c r="AM97"/>
  <c r="AN97"/>
  <c r="N98"/>
  <c r="AJ98" s="1"/>
  <c r="AL98"/>
  <c r="AR98" s="1"/>
  <c r="AM98"/>
  <c r="AN98"/>
  <c r="N99"/>
  <c r="AJ99" s="1"/>
  <c r="AL99"/>
  <c r="AR99" s="1"/>
  <c r="AN99"/>
  <c r="N100"/>
  <c r="AJ100"/>
  <c r="AL100"/>
  <c r="AR100" s="1"/>
  <c r="AM100"/>
  <c r="AN100"/>
  <c r="N101"/>
  <c r="AJ101" s="1"/>
  <c r="AL101"/>
  <c r="AN101"/>
  <c r="AJ102"/>
  <c r="N103"/>
  <c r="AJ103"/>
  <c r="AM103"/>
  <c r="AN103"/>
  <c r="N104"/>
  <c r="AM104"/>
  <c r="AN104"/>
  <c r="AJ104"/>
  <c r="AK104"/>
  <c r="AR104"/>
  <c r="N105"/>
  <c r="AJ105"/>
  <c r="AK105"/>
  <c r="AR105"/>
  <c r="AM105"/>
  <c r="AN105"/>
  <c r="N106"/>
  <c r="AJ106"/>
  <c r="AK106"/>
  <c r="AR106"/>
  <c r="AM106"/>
  <c r="AN106"/>
  <c r="AT106"/>
  <c r="N107"/>
  <c r="AJ107" s="1"/>
  <c r="AN107"/>
  <c r="N108"/>
  <c r="AM108"/>
  <c r="AN108"/>
  <c r="AT108"/>
  <c r="AJ108"/>
  <c r="AK108"/>
  <c r="AR108" s="1"/>
  <c r="N109"/>
  <c r="AJ109"/>
  <c r="AM109"/>
  <c r="AN109"/>
  <c r="N110"/>
  <c r="AJ110"/>
  <c r="AK110"/>
  <c r="AR110" s="1"/>
  <c r="AN110"/>
  <c r="N111"/>
  <c r="AJ111"/>
  <c r="AN111"/>
  <c r="N112"/>
  <c r="AJ112" s="1"/>
  <c r="AK112"/>
  <c r="AR112" s="1"/>
  <c r="AN112"/>
  <c r="AJ113"/>
  <c r="N114"/>
  <c r="AJ114"/>
  <c r="T114"/>
  <c r="AL114"/>
  <c r="AR114" s="1"/>
  <c r="AH114"/>
  <c r="N115"/>
  <c r="AJ115"/>
  <c r="S115"/>
  <c r="AM115"/>
  <c r="AS115" s="1"/>
  <c r="AG115"/>
  <c r="N116"/>
  <c r="AJ116"/>
  <c r="T116"/>
  <c r="AL116"/>
  <c r="AR116" s="1"/>
  <c r="N117"/>
  <c r="AJ117" s="1"/>
  <c r="S117"/>
  <c r="AG117"/>
  <c r="N118"/>
  <c r="AJ118" s="1"/>
  <c r="T118"/>
  <c r="AL118"/>
  <c r="AR118" s="1"/>
  <c r="AH118"/>
  <c r="N119"/>
  <c r="AJ119"/>
  <c r="AM119"/>
  <c r="AN119"/>
  <c r="N120"/>
  <c r="AJ120"/>
  <c r="S120"/>
  <c r="T120"/>
  <c r="AK120"/>
  <c r="AN120"/>
  <c r="AG120"/>
  <c r="AH120"/>
  <c r="N121"/>
  <c r="AJ121"/>
  <c r="S121"/>
  <c r="T121"/>
  <c r="AK121"/>
  <c r="AM121"/>
  <c r="AN121"/>
  <c r="AG121"/>
  <c r="AH121"/>
  <c r="N122"/>
  <c r="AJ122" s="1"/>
  <c r="T122"/>
  <c r="AN122"/>
  <c r="AH122"/>
  <c r="N123"/>
  <c r="AJ123"/>
  <c r="AM123"/>
  <c r="AN123"/>
  <c r="N124"/>
  <c r="AJ124"/>
  <c r="AK124"/>
  <c r="AR124" s="1"/>
  <c r="AN124"/>
  <c r="N125"/>
  <c r="AJ125"/>
  <c r="T125"/>
  <c r="AL125"/>
  <c r="AR125" s="1"/>
  <c r="AM125"/>
  <c r="AN125"/>
  <c r="AH125"/>
  <c r="N126"/>
  <c r="AJ126" s="1"/>
  <c r="AK126"/>
  <c r="AN126"/>
  <c r="N127"/>
  <c r="AJ127" s="1"/>
  <c r="T127"/>
  <c r="AL127"/>
  <c r="AR127" s="1"/>
  <c r="AM127"/>
  <c r="AN127"/>
  <c r="AH127"/>
  <c r="N128"/>
  <c r="AJ128"/>
  <c r="T128"/>
  <c r="AN128"/>
  <c r="AH128"/>
  <c r="N129"/>
  <c r="AJ129" s="1"/>
  <c r="AM129"/>
  <c r="AN129"/>
  <c r="N130"/>
  <c r="AJ130" s="1"/>
  <c r="T130"/>
  <c r="AN130"/>
  <c r="AH130"/>
  <c r="N131"/>
  <c r="AJ131"/>
  <c r="AM131"/>
  <c r="AN131"/>
  <c r="N132"/>
  <c r="AJ132"/>
  <c r="T132"/>
  <c r="AN132"/>
  <c r="AS132"/>
  <c r="AH132"/>
  <c r="N133"/>
  <c r="AJ133" s="1"/>
  <c r="T133"/>
  <c r="AL133"/>
  <c r="AR133"/>
  <c r="AM133"/>
  <c r="AN133"/>
  <c r="AH133"/>
  <c r="N134"/>
  <c r="AK134"/>
  <c r="AR134"/>
  <c r="AN134"/>
  <c r="AJ134"/>
  <c r="N135"/>
  <c r="AJ135"/>
  <c r="T135"/>
  <c r="AL135"/>
  <c r="AR135" s="1"/>
  <c r="AM135"/>
  <c r="AN135"/>
  <c r="AH135"/>
  <c r="N136"/>
  <c r="AJ136" s="1"/>
  <c r="AK136"/>
  <c r="AR136" s="1"/>
  <c r="AN136"/>
  <c r="N137"/>
  <c r="AJ137"/>
  <c r="AM137"/>
  <c r="AN137"/>
  <c r="N138"/>
  <c r="AJ138"/>
  <c r="AK138"/>
  <c r="AR138" s="1"/>
  <c r="AN138"/>
  <c r="N139"/>
  <c r="AJ139"/>
  <c r="T139"/>
  <c r="AL139"/>
  <c r="AR139" s="1"/>
  <c r="AM139"/>
  <c r="AN139"/>
  <c r="AH139"/>
  <c r="N140"/>
  <c r="AJ140" s="1"/>
  <c r="T140"/>
  <c r="AN140"/>
  <c r="AH140"/>
  <c r="N141"/>
  <c r="AJ141"/>
  <c r="AM141"/>
  <c r="AN141"/>
  <c r="N142"/>
  <c r="T142"/>
  <c r="AN142"/>
  <c r="AH142"/>
  <c r="AJ142"/>
  <c r="AM142"/>
  <c r="N143"/>
  <c r="AJ143"/>
  <c r="T143"/>
  <c r="AL143"/>
  <c r="AR143" s="1"/>
  <c r="AM143"/>
  <c r="AN143"/>
  <c r="AH143"/>
  <c r="N144"/>
  <c r="AN144"/>
  <c r="AJ144"/>
  <c r="AK144"/>
  <c r="AR144" s="1"/>
  <c r="N145"/>
  <c r="AJ145" s="1"/>
  <c r="AM145"/>
  <c r="AN145"/>
  <c r="N146"/>
  <c r="T146"/>
  <c r="AN146"/>
  <c r="AH146"/>
  <c r="AJ146"/>
  <c r="N147"/>
  <c r="AJ147"/>
  <c r="AN147"/>
  <c r="N148"/>
  <c r="AJ148" s="1"/>
  <c r="N149"/>
  <c r="AJ149" s="1"/>
  <c r="AM149"/>
  <c r="N150"/>
  <c r="AJ150"/>
  <c r="T150"/>
  <c r="AN150"/>
  <c r="AH150"/>
  <c r="N151"/>
  <c r="AJ151" s="1"/>
  <c r="T151"/>
  <c r="AL151"/>
  <c r="AN151"/>
  <c r="AH151"/>
  <c r="N152"/>
  <c r="AJ152" s="1"/>
  <c r="AK152"/>
  <c r="N153"/>
  <c r="AJ153"/>
  <c r="AM153"/>
  <c r="AN153"/>
  <c r="N154"/>
  <c r="AJ154"/>
  <c r="AK154"/>
  <c r="AR154" s="1"/>
  <c r="AN154"/>
  <c r="N155"/>
  <c r="AJ155"/>
  <c r="AM155"/>
  <c r="AN155"/>
  <c r="N156"/>
  <c r="AJ156"/>
  <c r="AK156"/>
  <c r="AN156"/>
  <c r="N157"/>
  <c r="AJ157"/>
  <c r="AM157"/>
  <c r="AN157"/>
  <c r="N158"/>
  <c r="AJ158"/>
  <c r="AK158"/>
  <c r="AN158"/>
  <c r="AS158" s="1"/>
  <c r="N159"/>
  <c r="AJ159"/>
  <c r="AM159"/>
  <c r="AN159"/>
  <c r="N160"/>
  <c r="AJ160"/>
  <c r="S160"/>
  <c r="T160"/>
  <c r="AN160"/>
  <c r="AG160"/>
  <c r="AH160"/>
  <c r="N161"/>
  <c r="AJ161" s="1"/>
  <c r="AM161"/>
  <c r="N162"/>
  <c r="AJ162"/>
  <c r="AK162"/>
  <c r="AR162" s="1"/>
  <c r="AN162"/>
  <c r="N163"/>
  <c r="AJ163"/>
  <c r="AM163"/>
  <c r="AN163"/>
  <c r="N164"/>
  <c r="AJ164"/>
  <c r="AK164"/>
  <c r="AR164"/>
  <c r="AN164"/>
  <c r="N165"/>
  <c r="AJ165" s="1"/>
  <c r="AM165"/>
  <c r="AN165"/>
  <c r="N166"/>
  <c r="AJ166" s="1"/>
  <c r="AK166"/>
  <c r="AR166" s="1"/>
  <c r="AN166"/>
  <c r="N167"/>
  <c r="AJ167" s="1"/>
  <c r="AM167"/>
  <c r="AN167"/>
  <c r="N168"/>
  <c r="AJ168" s="1"/>
  <c r="AK168"/>
  <c r="AR168" s="1"/>
  <c r="AN168"/>
  <c r="N169"/>
  <c r="AJ169"/>
  <c r="AM169"/>
  <c r="AN169"/>
  <c r="N170"/>
  <c r="AJ170"/>
  <c r="AK170"/>
  <c r="N171"/>
  <c r="AJ171" s="1"/>
  <c r="AM171"/>
  <c r="N172"/>
  <c r="AJ172"/>
  <c r="N173"/>
  <c r="AJ173"/>
  <c r="T173"/>
  <c r="AL173"/>
  <c r="AR173" s="1"/>
  <c r="AM173"/>
  <c r="AH173"/>
  <c r="N174"/>
  <c r="T174"/>
  <c r="AN174"/>
  <c r="AH174"/>
  <c r="AJ174"/>
  <c r="N175"/>
  <c r="AJ175"/>
  <c r="T175"/>
  <c r="AM175"/>
  <c r="AN175"/>
  <c r="AH175"/>
  <c r="N176"/>
  <c r="AJ176"/>
  <c r="S176"/>
  <c r="T176"/>
  <c r="AG176"/>
  <c r="AH176"/>
  <c r="AN176"/>
  <c r="N177"/>
  <c r="S177"/>
  <c r="T177"/>
  <c r="P64" i="33"/>
  <c r="AM177" i="1"/>
  <c r="AN177"/>
  <c r="AJ177"/>
  <c r="N178"/>
  <c r="AJ178"/>
  <c r="S178"/>
  <c r="T178"/>
  <c r="AM178"/>
  <c r="AG178"/>
  <c r="AH178"/>
  <c r="N179"/>
  <c r="AJ179" s="1"/>
  <c r="AM179"/>
  <c r="AN179"/>
  <c r="AG179"/>
  <c r="AH179"/>
  <c r="N180"/>
  <c r="AJ180" s="1"/>
  <c r="S180"/>
  <c r="T180"/>
  <c r="AL180"/>
  <c r="AM180"/>
  <c r="AG180"/>
  <c r="AH180"/>
  <c r="AN180"/>
  <c r="N181"/>
  <c r="AJ181"/>
  <c r="S181"/>
  <c r="T181"/>
  <c r="AN181"/>
  <c r="AG181"/>
  <c r="AH181"/>
  <c r="N182"/>
  <c r="AJ182" s="1"/>
  <c r="S182"/>
  <c r="T182"/>
  <c r="AG182"/>
  <c r="AH182"/>
  <c r="AN182"/>
  <c r="N183"/>
  <c r="AJ183"/>
  <c r="S183"/>
  <c r="T183"/>
  <c r="AG183"/>
  <c r="AH183"/>
  <c r="N184"/>
  <c r="AJ184"/>
  <c r="T184"/>
  <c r="AN184"/>
  <c r="AH184"/>
  <c r="N185"/>
  <c r="AJ185" s="1"/>
  <c r="N186"/>
  <c r="AJ186" s="1"/>
  <c r="T186"/>
  <c r="AH186"/>
  <c r="N187"/>
  <c r="AJ187" s="1"/>
  <c r="AL187"/>
  <c r="AR187" s="1"/>
  <c r="P19" i="35"/>
  <c r="AM187" i="1"/>
  <c r="N188"/>
  <c r="AJ188" s="1"/>
  <c r="AN188"/>
  <c r="N189"/>
  <c r="AJ189"/>
  <c r="AN189"/>
  <c r="N190"/>
  <c r="AJ190" s="1"/>
  <c r="T190"/>
  <c r="AN190"/>
  <c r="AH190"/>
  <c r="N191"/>
  <c r="AJ191"/>
  <c r="S191"/>
  <c r="T191"/>
  <c r="AM191"/>
  <c r="AG191"/>
  <c r="AH191"/>
  <c r="N192"/>
  <c r="AJ192" s="1"/>
  <c r="S192"/>
  <c r="T192"/>
  <c r="AK192"/>
  <c r="AG192"/>
  <c r="AH192"/>
  <c r="N193"/>
  <c r="AJ193"/>
  <c r="S193"/>
  <c r="AO193" s="1"/>
  <c r="T193"/>
  <c r="AM193"/>
  <c r="AG193"/>
  <c r="AH193"/>
  <c r="N194"/>
  <c r="AJ194" s="1"/>
  <c r="S194"/>
  <c r="T194"/>
  <c r="AK194"/>
  <c r="AG194"/>
  <c r="AH194"/>
  <c r="N195"/>
  <c r="AJ195"/>
  <c r="T195"/>
  <c r="AN195"/>
  <c r="AH195"/>
  <c r="AM195"/>
  <c r="N196"/>
  <c r="AJ196"/>
  <c r="N197"/>
  <c r="AJ197"/>
  <c r="T197"/>
  <c r="AM197"/>
  <c r="AH197"/>
  <c r="AP197" s="1"/>
  <c r="N198"/>
  <c r="AJ198"/>
  <c r="AN198"/>
  <c r="AH198"/>
  <c r="N199"/>
  <c r="AJ199"/>
  <c r="S199"/>
  <c r="T199"/>
  <c r="AG199"/>
  <c r="AH199"/>
  <c r="AN199"/>
  <c r="N200"/>
  <c r="AJ200" s="1"/>
  <c r="S200"/>
  <c r="T200"/>
  <c r="AK200"/>
  <c r="AG200"/>
  <c r="AH200"/>
  <c r="N201"/>
  <c r="AJ201"/>
  <c r="S201"/>
  <c r="T201"/>
  <c r="AG201"/>
  <c r="AH201"/>
  <c r="AL201"/>
  <c r="N202"/>
  <c r="AJ202" s="1"/>
  <c r="S202"/>
  <c r="T202"/>
  <c r="AN202"/>
  <c r="AG202"/>
  <c r="AH202"/>
  <c r="AK202"/>
  <c r="N203"/>
  <c r="AJ203" s="1"/>
  <c r="S203"/>
  <c r="T203"/>
  <c r="AN203"/>
  <c r="AG203"/>
  <c r="AH203"/>
  <c r="N204"/>
  <c r="AJ204"/>
  <c r="S204"/>
  <c r="T204"/>
  <c r="AK204"/>
  <c r="AG204"/>
  <c r="AH204"/>
  <c r="N205"/>
  <c r="AJ205" s="1"/>
  <c r="S205"/>
  <c r="AO205" s="1"/>
  <c r="T205"/>
  <c r="AP205" s="1"/>
  <c r="AL205"/>
  <c r="AM205"/>
  <c r="AG205"/>
  <c r="AH205"/>
  <c r="N206"/>
  <c r="AJ206" s="1"/>
  <c r="S206"/>
  <c r="T206"/>
  <c r="AK206"/>
  <c r="AN206"/>
  <c r="AG206"/>
  <c r="AH206"/>
  <c r="N207"/>
  <c r="AJ207" s="1"/>
  <c r="S207"/>
  <c r="T207"/>
  <c r="AG207"/>
  <c r="AH207"/>
  <c r="N208"/>
  <c r="AJ208" s="1"/>
  <c r="S208"/>
  <c r="T208"/>
  <c r="AG208"/>
  <c r="AH208"/>
  <c r="N209"/>
  <c r="AJ209" s="1"/>
  <c r="S209"/>
  <c r="T209"/>
  <c r="AL209"/>
  <c r="AN209"/>
  <c r="AG209"/>
  <c r="AH209"/>
  <c r="N210"/>
  <c r="AJ210" s="1"/>
  <c r="S210"/>
  <c r="T210"/>
  <c r="AG210"/>
  <c r="AH210"/>
  <c r="N211"/>
  <c r="AJ211" s="1"/>
  <c r="S211"/>
  <c r="T211"/>
  <c r="AM211"/>
  <c r="AG211"/>
  <c r="AH211"/>
  <c r="N212"/>
  <c r="AJ212"/>
  <c r="S212"/>
  <c r="T212"/>
  <c r="P69" i="33"/>
  <c r="AG212" i="1"/>
  <c r="AH212"/>
  <c r="N213"/>
  <c r="AJ213" s="1"/>
  <c r="S213"/>
  <c r="T213"/>
  <c r="AN213"/>
  <c r="AG213"/>
  <c r="AH213"/>
  <c r="N214"/>
  <c r="AJ214"/>
  <c r="S214"/>
  <c r="T214"/>
  <c r="AK214"/>
  <c r="AG214"/>
  <c r="AH214"/>
  <c r="N215"/>
  <c r="AJ215" s="1"/>
  <c r="S215"/>
  <c r="T215"/>
  <c r="AG215"/>
  <c r="AH215"/>
  <c r="N216"/>
  <c r="AJ216" s="1"/>
  <c r="S216"/>
  <c r="T216"/>
  <c r="AK216"/>
  <c r="AN216"/>
  <c r="AG216"/>
  <c r="AH216"/>
  <c r="N217"/>
  <c r="S217"/>
  <c r="T217"/>
  <c r="S74" i="33" s="1"/>
  <c r="S2" s="1"/>
  <c r="P85" i="4" s="1"/>
  <c r="AM217" i="1"/>
  <c r="AG217"/>
  <c r="AH217"/>
  <c r="AJ217"/>
  <c r="N218"/>
  <c r="AJ218"/>
  <c r="S218"/>
  <c r="T218"/>
  <c r="AK218"/>
  <c r="AG218"/>
  <c r="AH218"/>
  <c r="N219"/>
  <c r="AM219"/>
  <c r="AJ219"/>
  <c r="N220"/>
  <c r="AJ220"/>
  <c r="T220"/>
  <c r="AH220"/>
  <c r="N221"/>
  <c r="AJ221"/>
  <c r="AM221"/>
  <c r="N222"/>
  <c r="AJ222" s="1"/>
  <c r="T222"/>
  <c r="AL222"/>
  <c r="AN222"/>
  <c r="AH222"/>
  <c r="N223"/>
  <c r="AJ223" s="1"/>
  <c r="AK223"/>
  <c r="AR223" s="1"/>
  <c r="N224"/>
  <c r="AJ224" s="1"/>
  <c r="T224"/>
  <c r="P81" i="33"/>
  <c r="AH224" i="1"/>
  <c r="N225"/>
  <c r="T225"/>
  <c r="AH225"/>
  <c r="AJ225"/>
  <c r="N226"/>
  <c r="T226"/>
  <c r="AL226"/>
  <c r="AR226" s="1"/>
  <c r="AN226"/>
  <c r="AH226"/>
  <c r="AJ226"/>
  <c r="N227"/>
  <c r="AJ227"/>
  <c r="T227"/>
  <c r="AH227"/>
  <c r="N228"/>
  <c r="AJ228"/>
  <c r="AL228"/>
  <c r="AR228"/>
  <c r="AN228"/>
  <c r="AH228"/>
  <c r="N229"/>
  <c r="AJ229"/>
  <c r="AN229"/>
  <c r="N230"/>
  <c r="AJ230" s="1"/>
  <c r="AK230"/>
  <c r="AN230"/>
  <c r="N231"/>
  <c r="AJ231" s="1"/>
  <c r="AN231"/>
  <c r="N232"/>
  <c r="AJ232"/>
  <c r="T232"/>
  <c r="AL232"/>
  <c r="AR232" s="1"/>
  <c r="AH232"/>
  <c r="N233"/>
  <c r="AJ233" s="1"/>
  <c r="T233"/>
  <c r="AH233"/>
  <c r="N234"/>
  <c r="AJ234" s="1"/>
  <c r="T234"/>
  <c r="AL234"/>
  <c r="AR234" s="1"/>
  <c r="AH234"/>
  <c r="N235"/>
  <c r="AJ235"/>
  <c r="T235"/>
  <c r="AN235"/>
  <c r="AH235"/>
  <c r="N236"/>
  <c r="AM236"/>
  <c r="AJ236"/>
  <c r="AK236"/>
  <c r="N237"/>
  <c r="T237"/>
  <c r="AN237"/>
  <c r="AH237"/>
  <c r="AJ237"/>
  <c r="N238"/>
  <c r="AJ238"/>
  <c r="T238"/>
  <c r="AL238"/>
  <c r="AR238" s="1"/>
  <c r="AH238"/>
  <c r="N239"/>
  <c r="AJ239" s="1"/>
  <c r="AM239"/>
  <c r="N240"/>
  <c r="AJ240"/>
  <c r="AN240"/>
  <c r="N241"/>
  <c r="AJ241" s="1"/>
  <c r="T241"/>
  <c r="AH241"/>
  <c r="N242"/>
  <c r="AJ242" s="1"/>
  <c r="T242"/>
  <c r="AL242"/>
  <c r="AR242" s="1"/>
  <c r="AN242"/>
  <c r="AH242"/>
  <c r="N243"/>
  <c r="AJ243" s="1"/>
  <c r="T243"/>
  <c r="AM243"/>
  <c r="AN243"/>
  <c r="AH243"/>
  <c r="N244"/>
  <c r="AJ244" s="1"/>
  <c r="T244"/>
  <c r="AL244"/>
  <c r="AN244"/>
  <c r="AS244" s="1"/>
  <c r="AH244"/>
  <c r="N245"/>
  <c r="AJ245"/>
  <c r="N246"/>
  <c r="AJ246"/>
  <c r="N247"/>
  <c r="AJ247"/>
  <c r="AM247"/>
  <c r="AN247"/>
  <c r="N248"/>
  <c r="AJ248"/>
  <c r="N249"/>
  <c r="AJ249"/>
  <c r="AM249"/>
  <c r="N250"/>
  <c r="AJ250" s="1"/>
  <c r="AN250"/>
  <c r="N251"/>
  <c r="AJ251"/>
  <c r="T251"/>
  <c r="AN251"/>
  <c r="AH251"/>
  <c r="N252"/>
  <c r="AJ252" s="1"/>
  <c r="T252"/>
  <c r="AH252"/>
  <c r="N253"/>
  <c r="AJ253" s="1"/>
  <c r="AM253"/>
  <c r="N254"/>
  <c r="AJ254"/>
  <c r="AK254"/>
  <c r="AR254" s="1"/>
  <c r="AN254"/>
  <c r="N255"/>
  <c r="AM255"/>
  <c r="AJ255"/>
  <c r="N256"/>
  <c r="AJ256" s="1"/>
  <c r="AK256"/>
  <c r="AR256" s="1"/>
  <c r="AN256"/>
  <c r="N257"/>
  <c r="AJ257" s="1"/>
  <c r="T257"/>
  <c r="AM257"/>
  <c r="AH257"/>
  <c r="N258"/>
  <c r="AJ258"/>
  <c r="T258"/>
  <c r="AL258"/>
  <c r="AH258"/>
  <c r="N259"/>
  <c r="AJ259" s="1"/>
  <c r="T259"/>
  <c r="AN259"/>
  <c r="AH259"/>
  <c r="N260"/>
  <c r="AJ260"/>
  <c r="T260"/>
  <c r="AL260"/>
  <c r="AR260" s="1"/>
  <c r="AH260"/>
  <c r="N261"/>
  <c r="AJ261"/>
  <c r="T261"/>
  <c r="AM261"/>
  <c r="AN261"/>
  <c r="AH261"/>
  <c r="N262"/>
  <c r="AJ262"/>
  <c r="T262"/>
  <c r="AL262"/>
  <c r="AN262"/>
  <c r="AH262"/>
  <c r="N263"/>
  <c r="AJ263"/>
  <c r="T263"/>
  <c r="AH263"/>
  <c r="N264"/>
  <c r="AJ264"/>
  <c r="T264"/>
  <c r="AL264"/>
  <c r="AR264" s="1"/>
  <c r="AN264"/>
  <c r="AH264"/>
  <c r="N265"/>
  <c r="AJ265" s="1"/>
  <c r="T265"/>
  <c r="AM265"/>
  <c r="AH265"/>
  <c r="N266"/>
  <c r="AJ266"/>
  <c r="T266"/>
  <c r="AL266"/>
  <c r="AN266"/>
  <c r="AH266"/>
  <c r="N267"/>
  <c r="AJ267"/>
  <c r="T267"/>
  <c r="AN267"/>
  <c r="AH267"/>
  <c r="AX267" s="1"/>
  <c r="N268"/>
  <c r="AJ268" s="1"/>
  <c r="T268"/>
  <c r="AL268"/>
  <c r="AH268"/>
  <c r="AX268" s="1"/>
  <c r="N269"/>
  <c r="AJ269"/>
  <c r="T269"/>
  <c r="AK269"/>
  <c r="AL269"/>
  <c r="AM269"/>
  <c r="AH269"/>
  <c r="AX269" s="1"/>
  <c r="N270"/>
  <c r="AJ270" s="1"/>
  <c r="T270"/>
  <c r="AK270"/>
  <c r="AH270"/>
  <c r="AX270" s="1"/>
  <c r="N271"/>
  <c r="AJ271"/>
  <c r="S271"/>
  <c r="T271"/>
  <c r="AM271"/>
  <c r="AG271"/>
  <c r="AH271"/>
  <c r="N272"/>
  <c r="AJ272" s="1"/>
  <c r="S272"/>
  <c r="AO272" s="1"/>
  <c r="T272"/>
  <c r="AP272" s="1"/>
  <c r="AT272" s="1"/>
  <c r="AK272"/>
  <c r="AG272"/>
  <c r="AH272"/>
  <c r="N273"/>
  <c r="AJ273"/>
  <c r="S273"/>
  <c r="T273"/>
  <c r="AM273"/>
  <c r="AG273"/>
  <c r="AH273"/>
  <c r="N274"/>
  <c r="AJ274" s="1"/>
  <c r="S274"/>
  <c r="AO274" s="1"/>
  <c r="T274"/>
  <c r="AK274"/>
  <c r="AG274"/>
  <c r="AH274"/>
  <c r="K66" i="7" s="1"/>
  <c r="K67" s="1"/>
  <c r="K90" s="1"/>
  <c r="K57" s="1"/>
  <c r="N275" i="1"/>
  <c r="AJ275" s="1"/>
  <c r="S275"/>
  <c r="AO275" s="1"/>
  <c r="AT275" s="1"/>
  <c r="T275"/>
  <c r="AP275" s="1"/>
  <c r="AM275"/>
  <c r="AG275"/>
  <c r="AH275"/>
  <c r="N276"/>
  <c r="AJ276"/>
  <c r="S276"/>
  <c r="T276"/>
  <c r="AK276"/>
  <c r="AN276"/>
  <c r="AG276"/>
  <c r="AH276"/>
  <c r="N277"/>
  <c r="AJ277"/>
  <c r="S277"/>
  <c r="T277"/>
  <c r="AM277"/>
  <c r="AG277"/>
  <c r="AH277"/>
  <c r="N278"/>
  <c r="AJ278" s="1"/>
  <c r="S278"/>
  <c r="T278"/>
  <c r="AK278"/>
  <c r="AN278"/>
  <c r="AG278"/>
  <c r="AH278"/>
  <c r="N279"/>
  <c r="AJ279" s="1"/>
  <c r="S279"/>
  <c r="T279"/>
  <c r="AL279"/>
  <c r="AM279"/>
  <c r="AN279"/>
  <c r="AG279"/>
  <c r="AH279"/>
  <c r="N280"/>
  <c r="AJ280"/>
  <c r="S280"/>
  <c r="T280"/>
  <c r="AK280"/>
  <c r="AG280"/>
  <c r="AH280"/>
  <c r="N281"/>
  <c r="AJ281" s="1"/>
  <c r="S281"/>
  <c r="T281"/>
  <c r="AM281"/>
  <c r="AG281"/>
  <c r="AH281"/>
  <c r="AN281"/>
  <c r="N282"/>
  <c r="AJ282" s="1"/>
  <c r="S282"/>
  <c r="T282"/>
  <c r="AK282"/>
  <c r="AM282"/>
  <c r="AN282"/>
  <c r="AG282"/>
  <c r="AH282"/>
  <c r="N283"/>
  <c r="AJ283"/>
  <c r="AM283"/>
  <c r="AN283"/>
  <c r="N284"/>
  <c r="AJ284"/>
  <c r="T284"/>
  <c r="AH284"/>
  <c r="J86" i="4" s="1"/>
  <c r="J86" i="8" s="1"/>
  <c r="AR284" i="1"/>
  <c r="AJ285"/>
  <c r="N286"/>
  <c r="AJ286" s="1"/>
  <c r="AK286"/>
  <c r="AR286" s="1"/>
  <c r="AN286"/>
  <c r="N287"/>
  <c r="AJ287" s="1"/>
  <c r="AK287"/>
  <c r="AR287" s="1"/>
  <c r="N288"/>
  <c r="AJ288" s="1"/>
  <c r="AN288"/>
  <c r="N289"/>
  <c r="AJ289"/>
  <c r="AK289"/>
  <c r="AM289"/>
  <c r="N290"/>
  <c r="AJ290"/>
  <c r="AN290"/>
  <c r="N291"/>
  <c r="AJ291" s="1"/>
  <c r="AM291"/>
  <c r="AN291"/>
  <c r="N292"/>
  <c r="AJ292" s="1"/>
  <c r="AK292"/>
  <c r="AR292" s="1"/>
  <c r="AN292"/>
  <c r="N293"/>
  <c r="AJ293"/>
  <c r="AK293"/>
  <c r="AR293" s="1"/>
  <c r="AM293"/>
  <c r="AN293"/>
  <c r="N294"/>
  <c r="AN294"/>
  <c r="AJ294"/>
  <c r="N295"/>
  <c r="AJ295"/>
  <c r="AM295"/>
  <c r="AN295"/>
  <c r="N296"/>
  <c r="AJ296"/>
  <c r="AN296"/>
  <c r="N297"/>
  <c r="AJ297" s="1"/>
  <c r="AM297"/>
  <c r="AN297"/>
  <c r="N298"/>
  <c r="AJ298" s="1"/>
  <c r="AN298"/>
  <c r="N299"/>
  <c r="AJ299"/>
  <c r="AN299"/>
  <c r="N300"/>
  <c r="AJ300" s="1"/>
  <c r="AN300"/>
  <c r="N301"/>
  <c r="AJ301"/>
  <c r="AM301"/>
  <c r="AN301"/>
  <c r="N302"/>
  <c r="AJ302"/>
  <c r="AM302"/>
  <c r="AN302"/>
  <c r="N303"/>
  <c r="AJ303"/>
  <c r="AM303"/>
  <c r="AN303"/>
  <c r="N304"/>
  <c r="AJ304"/>
  <c r="AN304"/>
  <c r="N305"/>
  <c r="AJ305" s="1"/>
  <c r="AM305"/>
  <c r="AN305"/>
  <c r="N306"/>
  <c r="AJ306" s="1"/>
  <c r="AN306"/>
  <c r="N307"/>
  <c r="AJ307"/>
  <c r="AN307"/>
  <c r="N308"/>
  <c r="AJ308" s="1"/>
  <c r="AM308"/>
  <c r="N309"/>
  <c r="AJ309"/>
  <c r="AM309"/>
  <c r="AN309"/>
  <c r="N310"/>
  <c r="AM310"/>
  <c r="AJ310"/>
  <c r="AN310"/>
  <c r="N311"/>
  <c r="AJ311"/>
  <c r="AM311"/>
  <c r="AN311"/>
  <c r="N312"/>
  <c r="AJ312"/>
  <c r="AN312"/>
  <c r="N313"/>
  <c r="AJ313" s="1"/>
  <c r="AM313"/>
  <c r="AN313"/>
  <c r="N314"/>
  <c r="AN314"/>
  <c r="AJ314"/>
  <c r="N315"/>
  <c r="AJ315"/>
  <c r="AM315"/>
  <c r="AN315"/>
  <c r="N316"/>
  <c r="AJ316"/>
  <c r="AN316"/>
  <c r="N317"/>
  <c r="AJ317" s="1"/>
  <c r="AM317"/>
  <c r="AN317"/>
  <c r="N318"/>
  <c r="AJ318" s="1"/>
  <c r="N319"/>
  <c r="AJ319" s="1"/>
  <c r="AN319"/>
  <c r="N320"/>
  <c r="AJ320"/>
  <c r="N321"/>
  <c r="AJ321"/>
  <c r="N322"/>
  <c r="S322"/>
  <c r="T322"/>
  <c r="AK322"/>
  <c r="AM322"/>
  <c r="AN322"/>
  <c r="AG322"/>
  <c r="AH322"/>
  <c r="AJ322"/>
  <c r="N323"/>
  <c r="AJ323" s="1"/>
  <c r="AM323"/>
  <c r="AN323"/>
  <c r="N324"/>
  <c r="AJ324" s="1"/>
  <c r="AK324"/>
  <c r="AR324" s="1"/>
  <c r="AN324"/>
  <c r="N325"/>
  <c r="AJ325"/>
  <c r="AM325"/>
  <c r="AN325"/>
  <c r="N326"/>
  <c r="AJ326"/>
  <c r="N327"/>
  <c r="AJ327"/>
  <c r="S327"/>
  <c r="T327"/>
  <c r="AM327"/>
  <c r="AG327"/>
  <c r="AH327"/>
  <c r="AN327"/>
  <c r="N328"/>
  <c r="AJ328"/>
  <c r="S328"/>
  <c r="T328"/>
  <c r="AK328"/>
  <c r="AN328"/>
  <c r="AG328"/>
  <c r="AH328"/>
  <c r="N329"/>
  <c r="AJ329"/>
  <c r="S329"/>
  <c r="T329"/>
  <c r="AL329"/>
  <c r="AM329"/>
  <c r="AN329"/>
  <c r="AG329"/>
  <c r="AH329"/>
  <c r="N330"/>
  <c r="S330"/>
  <c r="T330"/>
  <c r="AK330"/>
  <c r="AM330"/>
  <c r="AN330"/>
  <c r="AG330"/>
  <c r="AH330"/>
  <c r="AJ330"/>
  <c r="N331"/>
  <c r="AJ331"/>
  <c r="AK331"/>
  <c r="AM331"/>
  <c r="N332"/>
  <c r="AJ332"/>
  <c r="AN332"/>
  <c r="N333"/>
  <c r="AJ333" s="1"/>
  <c r="AN333"/>
  <c r="N334"/>
  <c r="AJ334"/>
  <c r="N335"/>
  <c r="AJ335"/>
  <c r="AN335"/>
  <c r="N336"/>
  <c r="AJ336" s="1"/>
  <c r="AK336"/>
  <c r="N337"/>
  <c r="AJ337"/>
  <c r="AL337"/>
  <c r="N338"/>
  <c r="AJ338" s="1"/>
  <c r="AK338"/>
  <c r="AR338" s="1"/>
  <c r="N339"/>
  <c r="AJ339"/>
  <c r="AM339"/>
  <c r="AN339"/>
  <c r="N340"/>
  <c r="AJ340"/>
  <c r="AK340"/>
  <c r="N341"/>
  <c r="AJ341" s="1"/>
  <c r="AK341"/>
  <c r="AR341" s="1"/>
  <c r="AM341"/>
  <c r="N342"/>
  <c r="AJ342"/>
  <c r="AN342"/>
  <c r="N343"/>
  <c r="AJ343" s="1"/>
  <c r="AM343"/>
  <c r="N344"/>
  <c r="AJ344"/>
  <c r="S344"/>
  <c r="T344"/>
  <c r="AK344"/>
  <c r="AN344"/>
  <c r="AG344"/>
  <c r="AH344"/>
  <c r="N345"/>
  <c r="AJ345"/>
  <c r="S345"/>
  <c r="T345"/>
  <c r="AN345"/>
  <c r="AG345"/>
  <c r="AH345"/>
  <c r="N346"/>
  <c r="AJ346" s="1"/>
  <c r="AN346"/>
  <c r="N347"/>
  <c r="AJ347"/>
  <c r="AK347"/>
  <c r="AR347" s="1"/>
  <c r="AM347"/>
  <c r="AN347"/>
  <c r="N348"/>
  <c r="AN348"/>
  <c r="AJ348"/>
  <c r="N349"/>
  <c r="AJ349"/>
  <c r="AM349"/>
  <c r="AN349"/>
  <c r="N350"/>
  <c r="AJ350"/>
  <c r="AN350"/>
  <c r="N351"/>
  <c r="AJ351" s="1"/>
  <c r="AM351"/>
  <c r="AN351"/>
  <c r="N352"/>
  <c r="AJ352" s="1"/>
  <c r="AN352"/>
  <c r="N353"/>
  <c r="AJ353"/>
  <c r="AM353"/>
  <c r="AN353"/>
  <c r="N354"/>
  <c r="AJ354"/>
  <c r="AN354"/>
  <c r="N355"/>
  <c r="AJ355" s="1"/>
  <c r="AK355"/>
  <c r="AM355"/>
  <c r="AN355"/>
  <c r="N356"/>
  <c r="AJ356"/>
  <c r="AN356"/>
  <c r="AS356"/>
  <c r="N357"/>
  <c r="AJ357"/>
  <c r="AM357"/>
  <c r="AN357"/>
  <c r="AK357"/>
  <c r="N358"/>
  <c r="AJ358" s="1"/>
  <c r="AM358"/>
  <c r="AN358"/>
  <c r="N359"/>
  <c r="AJ359" s="1"/>
  <c r="AN359"/>
  <c r="N360"/>
  <c r="AJ360"/>
  <c r="AN360"/>
  <c r="N361"/>
  <c r="AJ361" s="1"/>
  <c r="AK361"/>
  <c r="AR361" s="1"/>
  <c r="AM361"/>
  <c r="AN361"/>
  <c r="N362"/>
  <c r="AJ362"/>
  <c r="AN362"/>
  <c r="N363"/>
  <c r="AJ363" s="1"/>
  <c r="AM363"/>
  <c r="AK363"/>
  <c r="AR363"/>
  <c r="N364"/>
  <c r="AJ364"/>
  <c r="T364"/>
  <c r="AL364"/>
  <c r="AH364"/>
  <c r="AN364"/>
  <c r="AS364" s="1"/>
  <c r="N365"/>
  <c r="AJ365" s="1"/>
  <c r="T365"/>
  <c r="AM365"/>
  <c r="AH365"/>
  <c r="N366"/>
  <c r="AJ366"/>
  <c r="T366"/>
  <c r="AN366"/>
  <c r="AS366" s="1"/>
  <c r="AH366"/>
  <c r="AK366"/>
  <c r="N367"/>
  <c r="AJ367" s="1"/>
  <c r="T367"/>
  <c r="AM367"/>
  <c r="AN367"/>
  <c r="AH367"/>
  <c r="N368"/>
  <c r="AJ368" s="1"/>
  <c r="AM368"/>
  <c r="AK368"/>
  <c r="AR368" s="1"/>
  <c r="N369"/>
  <c r="AJ369" s="1"/>
  <c r="AM369"/>
  <c r="AN369"/>
  <c r="AS369"/>
  <c r="N370"/>
  <c r="AJ370"/>
  <c r="AK370"/>
  <c r="AR370"/>
  <c r="N371"/>
  <c r="AJ371"/>
  <c r="AN371"/>
  <c r="N372"/>
  <c r="AJ372" s="1"/>
  <c r="AK372"/>
  <c r="AR372" s="1"/>
  <c r="N373"/>
  <c r="AJ373"/>
  <c r="N374"/>
  <c r="AJ374"/>
  <c r="AK374"/>
  <c r="AM374"/>
  <c r="N375"/>
  <c r="AJ375"/>
  <c r="N376"/>
  <c r="AJ376"/>
  <c r="AK376"/>
  <c r="N377"/>
  <c r="AJ377" s="1"/>
  <c r="AK377"/>
  <c r="AM377"/>
  <c r="N378"/>
  <c r="AJ378" s="1"/>
  <c r="AM378"/>
  <c r="AN378"/>
  <c r="AK378"/>
  <c r="AR378" s="1"/>
  <c r="N379"/>
  <c r="AJ379" s="1"/>
  <c r="AM379"/>
  <c r="AN379"/>
  <c r="N380"/>
  <c r="AJ380" s="1"/>
  <c r="T380"/>
  <c r="AH380"/>
  <c r="N381"/>
  <c r="AJ381" s="1"/>
  <c r="T381"/>
  <c r="AM381"/>
  <c r="AN381"/>
  <c r="AH381"/>
  <c r="N382"/>
  <c r="AJ382" s="1"/>
  <c r="T382"/>
  <c r="AN382"/>
  <c r="AH382"/>
  <c r="AJ383"/>
  <c r="N384"/>
  <c r="AJ384" s="1"/>
  <c r="S384"/>
  <c r="T384"/>
  <c r="AR384"/>
  <c r="AG384"/>
  <c r="AH384"/>
  <c r="N385"/>
  <c r="AJ385"/>
  <c r="S385"/>
  <c r="T385"/>
  <c r="AN385"/>
  <c r="AG385"/>
  <c r="AH385"/>
  <c r="N386"/>
  <c r="AJ386" s="1"/>
  <c r="S386"/>
  <c r="T386"/>
  <c r="AG386"/>
  <c r="AH386"/>
  <c r="AP386" s="1"/>
  <c r="N387"/>
  <c r="AJ387"/>
  <c r="S387"/>
  <c r="T387"/>
  <c r="AG387"/>
  <c r="AH387"/>
  <c r="N388"/>
  <c r="AJ388"/>
  <c r="S388"/>
  <c r="T388"/>
  <c r="AG388"/>
  <c r="AH388"/>
  <c r="N389"/>
  <c r="AJ389"/>
  <c r="S389"/>
  <c r="T389"/>
  <c r="AG389"/>
  <c r="AH389"/>
  <c r="N390"/>
  <c r="AJ390"/>
  <c r="S390"/>
  <c r="T390"/>
  <c r="AG390"/>
  <c r="AH390"/>
  <c r="N391"/>
  <c r="AJ391"/>
  <c r="S391"/>
  <c r="T391"/>
  <c r="AG391"/>
  <c r="AH391"/>
  <c r="N392"/>
  <c r="AJ392"/>
  <c r="S392"/>
  <c r="T392"/>
  <c r="AG392"/>
  <c r="AH392"/>
  <c r="N393"/>
  <c r="AJ393"/>
  <c r="S393"/>
  <c r="T393"/>
  <c r="AN393"/>
  <c r="AG393"/>
  <c r="AH393"/>
  <c r="N394"/>
  <c r="AJ394" s="1"/>
  <c r="S394"/>
  <c r="T394"/>
  <c r="AG394"/>
  <c r="AH394"/>
  <c r="N395"/>
  <c r="AJ395" s="1"/>
  <c r="S395"/>
  <c r="AO395" s="1"/>
  <c r="AT395" s="1"/>
  <c r="T395"/>
  <c r="AP395" s="1"/>
  <c r="AM395"/>
  <c r="AG395"/>
  <c r="AH395"/>
  <c r="N396"/>
  <c r="AJ396"/>
  <c r="S396"/>
  <c r="T396"/>
  <c r="AP396" s="1"/>
  <c r="AG396"/>
  <c r="AH396"/>
  <c r="N397"/>
  <c r="AJ397" s="1"/>
  <c r="S397"/>
  <c r="T397"/>
  <c r="AM397"/>
  <c r="AG397"/>
  <c r="AH397"/>
  <c r="N398"/>
  <c r="AJ398"/>
  <c r="S398"/>
  <c r="T398"/>
  <c r="AR398"/>
  <c r="AN398"/>
  <c r="AG398"/>
  <c r="AH398"/>
  <c r="N399"/>
  <c r="AJ399"/>
  <c r="S399"/>
  <c r="T399"/>
  <c r="AG399"/>
  <c r="AH399"/>
  <c r="N400"/>
  <c r="AJ400"/>
  <c r="S400"/>
  <c r="T400"/>
  <c r="AR400"/>
  <c r="AG400"/>
  <c r="AH400"/>
  <c r="N401"/>
  <c r="AJ401" s="1"/>
  <c r="S401"/>
  <c r="T401"/>
  <c r="AP401"/>
  <c r="AN401"/>
  <c r="AG401"/>
  <c r="AH401"/>
  <c r="AJ402"/>
  <c r="AN402"/>
  <c r="AJ403"/>
  <c r="AM403"/>
  <c r="AN403"/>
  <c r="AJ404"/>
  <c r="AN404"/>
  <c r="AJ405"/>
  <c r="AM405"/>
  <c r="AJ406"/>
  <c r="AJ407"/>
  <c r="AM407"/>
  <c r="AN407"/>
  <c r="N408"/>
  <c r="AJ408"/>
  <c r="AJ409"/>
  <c r="AM409"/>
  <c r="N410"/>
  <c r="AJ410"/>
  <c r="S410"/>
  <c r="T410"/>
  <c r="AG410"/>
  <c r="AH410"/>
  <c r="N411"/>
  <c r="AJ411"/>
  <c r="S411"/>
  <c r="T411"/>
  <c r="AM411"/>
  <c r="AG411"/>
  <c r="AH411"/>
  <c r="N412"/>
  <c r="AJ412" s="1"/>
  <c r="S412"/>
  <c r="T412"/>
  <c r="AN412"/>
  <c r="AG412"/>
  <c r="AH412"/>
  <c r="N413"/>
  <c r="AJ413"/>
  <c r="S413"/>
  <c r="T413"/>
  <c r="AN413"/>
  <c r="AG413"/>
  <c r="AH413"/>
  <c r="N414"/>
  <c r="AJ414" s="1"/>
  <c r="S414"/>
  <c r="T414"/>
  <c r="AG414"/>
  <c r="AH414"/>
  <c r="N415"/>
  <c r="AN415"/>
  <c r="AJ415"/>
  <c r="N416"/>
  <c r="AJ416"/>
  <c r="T416"/>
  <c r="AH416"/>
  <c r="N417"/>
  <c r="AJ417" s="1"/>
  <c r="S417"/>
  <c r="T417"/>
  <c r="AP417" s="1"/>
  <c r="AM417"/>
  <c r="AG417"/>
  <c r="AH417"/>
  <c r="N418"/>
  <c r="AJ418" s="1"/>
  <c r="S418"/>
  <c r="T418"/>
  <c r="AN418"/>
  <c r="AG418"/>
  <c r="AH418"/>
  <c r="N419"/>
  <c r="AJ419"/>
  <c r="S419"/>
  <c r="T419"/>
  <c r="AG419"/>
  <c r="AH419"/>
  <c r="N420"/>
  <c r="AJ420"/>
  <c r="S420"/>
  <c r="T420"/>
  <c r="AN420"/>
  <c r="AG420"/>
  <c r="AH420"/>
  <c r="N421"/>
  <c r="AJ421" s="1"/>
  <c r="S421"/>
  <c r="AO421" s="1"/>
  <c r="AT421" s="1"/>
  <c r="T421"/>
  <c r="AN421"/>
  <c r="AG421"/>
  <c r="AH421"/>
  <c r="N422"/>
  <c r="AJ422"/>
  <c r="S422"/>
  <c r="T422"/>
  <c r="AG422"/>
  <c r="AH422"/>
  <c r="N423"/>
  <c r="AJ423"/>
  <c r="S423"/>
  <c r="T423"/>
  <c r="AN423"/>
  <c r="AG423"/>
  <c r="AH423"/>
  <c r="N424"/>
  <c r="AJ424" s="1"/>
  <c r="S424"/>
  <c r="T424"/>
  <c r="AG424"/>
  <c r="AH424"/>
  <c r="N425"/>
  <c r="AJ425" s="1"/>
  <c r="S425"/>
  <c r="T425"/>
  <c r="AM425"/>
  <c r="AG425"/>
  <c r="AH425"/>
  <c r="N426"/>
  <c r="AJ426"/>
  <c r="S426"/>
  <c r="T426"/>
  <c r="AN426"/>
  <c r="AG426"/>
  <c r="AH426"/>
  <c r="N427"/>
  <c r="AJ427" s="1"/>
  <c r="S427"/>
  <c r="T427"/>
  <c r="AM427"/>
  <c r="AG427"/>
  <c r="AH427"/>
  <c r="N428"/>
  <c r="AJ428"/>
  <c r="S428"/>
  <c r="T428"/>
  <c r="AN428"/>
  <c r="AG428"/>
  <c r="AH428"/>
  <c r="N429"/>
  <c r="AJ429" s="1"/>
  <c r="S429"/>
  <c r="T429"/>
  <c r="AN429"/>
  <c r="AG429"/>
  <c r="AH429"/>
  <c r="N430"/>
  <c r="AJ430"/>
  <c r="S430"/>
  <c r="T430"/>
  <c r="AG430"/>
  <c r="AH430"/>
  <c r="N431"/>
  <c r="AJ431"/>
  <c r="S431"/>
  <c r="T431"/>
  <c r="AN431"/>
  <c r="AG431"/>
  <c r="AH431"/>
  <c r="N432"/>
  <c r="AJ432" s="1"/>
  <c r="S432"/>
  <c r="T432"/>
  <c r="AG432"/>
  <c r="AH432"/>
  <c r="N433"/>
  <c r="AJ433" s="1"/>
  <c r="S433"/>
  <c r="T433"/>
  <c r="AG433"/>
  <c r="AH433"/>
  <c r="N434"/>
  <c r="AJ434" s="1"/>
  <c r="S434"/>
  <c r="T434"/>
  <c r="AG434"/>
  <c r="AH434"/>
  <c r="AN434"/>
  <c r="N435"/>
  <c r="AJ435"/>
  <c r="S435"/>
  <c r="T435"/>
  <c r="AM435"/>
  <c r="AG435"/>
  <c r="AH435"/>
  <c r="N436"/>
  <c r="AJ436" s="1"/>
  <c r="S436"/>
  <c r="T436"/>
  <c r="AN436"/>
  <c r="AG436"/>
  <c r="AH436"/>
  <c r="N437"/>
  <c r="AJ437"/>
  <c r="S437"/>
  <c r="T437"/>
  <c r="AN437"/>
  <c r="AG437"/>
  <c r="AX437" s="1"/>
  <c r="AH437"/>
  <c r="N438"/>
  <c r="AJ438" s="1"/>
  <c r="S438"/>
  <c r="T438"/>
  <c r="AG438"/>
  <c r="AX438" s="1"/>
  <c r="AH438"/>
  <c r="N439"/>
  <c r="AJ439" s="1"/>
  <c r="S439"/>
  <c r="T439"/>
  <c r="AN439"/>
  <c r="AG439"/>
  <c r="AH439"/>
  <c r="N440"/>
  <c r="AJ440"/>
  <c r="S440"/>
  <c r="T440"/>
  <c r="AG440"/>
  <c r="AH440"/>
  <c r="N441"/>
  <c r="AJ441"/>
  <c r="S441"/>
  <c r="T441"/>
  <c r="AM441"/>
  <c r="AG441"/>
  <c r="AX441" s="1"/>
  <c r="AH441"/>
  <c r="N442"/>
  <c r="AJ442" s="1"/>
  <c r="S442"/>
  <c r="T442"/>
  <c r="AN442"/>
  <c r="AG442"/>
  <c r="AH442"/>
  <c r="N443"/>
  <c r="AJ443"/>
  <c r="S443"/>
  <c r="T443"/>
  <c r="AM443"/>
  <c r="AG443"/>
  <c r="AH443"/>
  <c r="N444"/>
  <c r="S444"/>
  <c r="T444"/>
  <c r="AN444"/>
  <c r="AG444"/>
  <c r="AH444"/>
  <c r="AJ444"/>
  <c r="N445"/>
  <c r="AJ445"/>
  <c r="S445"/>
  <c r="T445"/>
  <c r="AG445"/>
  <c r="AH445"/>
  <c r="N446"/>
  <c r="AJ446"/>
  <c r="S446"/>
  <c r="T446"/>
  <c r="AN446"/>
  <c r="AG446"/>
  <c r="AH446"/>
  <c r="N447"/>
  <c r="AJ447" s="1"/>
  <c r="S447"/>
  <c r="T447"/>
  <c r="AM447"/>
  <c r="AG447"/>
  <c r="AH447"/>
  <c r="N448"/>
  <c r="AJ448"/>
  <c r="S448"/>
  <c r="T448"/>
  <c r="AN448"/>
  <c r="AG448"/>
  <c r="AH448"/>
  <c r="N449"/>
  <c r="AJ449" s="1"/>
  <c r="S449"/>
  <c r="T449"/>
  <c r="AG449"/>
  <c r="AH449"/>
  <c r="N450"/>
  <c r="AJ450" s="1"/>
  <c r="S450"/>
  <c r="AO450" s="1"/>
  <c r="T450"/>
  <c r="AG450"/>
  <c r="AH450"/>
  <c r="N451"/>
  <c r="AJ451"/>
  <c r="S451"/>
  <c r="T451"/>
  <c r="AG451"/>
  <c r="AH451"/>
  <c r="N452"/>
  <c r="AJ452"/>
  <c r="S452"/>
  <c r="T452"/>
  <c r="AG452"/>
  <c r="AH452"/>
  <c r="N453"/>
  <c r="AJ453"/>
  <c r="S453"/>
  <c r="T453"/>
  <c r="AM453"/>
  <c r="AG453"/>
  <c r="AH453"/>
  <c r="N454"/>
  <c r="AJ454" s="1"/>
  <c r="S454"/>
  <c r="T454"/>
  <c r="AN454"/>
  <c r="AG454"/>
  <c r="AH454"/>
  <c r="N455"/>
  <c r="AJ455"/>
  <c r="S455"/>
  <c r="T455"/>
  <c r="AM455"/>
  <c r="AG455"/>
  <c r="AH455"/>
  <c r="N456"/>
  <c r="AJ456" s="1"/>
  <c r="S456"/>
  <c r="T456"/>
  <c r="AN456"/>
  <c r="AG456"/>
  <c r="AH456"/>
  <c r="N457"/>
  <c r="AJ457"/>
  <c r="S457"/>
  <c r="T457"/>
  <c r="AN457"/>
  <c r="AG457"/>
  <c r="AH457"/>
  <c r="N458"/>
  <c r="AJ458" s="1"/>
  <c r="S458"/>
  <c r="T458"/>
  <c r="AG458"/>
  <c r="AH458"/>
  <c r="N459"/>
  <c r="AJ459" s="1"/>
  <c r="S459"/>
  <c r="T459"/>
  <c r="AN459"/>
  <c r="AG459"/>
  <c r="AH459"/>
  <c r="N460"/>
  <c r="AJ460"/>
  <c r="S460"/>
  <c r="T460"/>
  <c r="AG460"/>
  <c r="AH460"/>
  <c r="N461"/>
  <c r="AJ461"/>
  <c r="S461"/>
  <c r="T461"/>
  <c r="AM461"/>
  <c r="AG461"/>
  <c r="AH461"/>
  <c r="N462"/>
  <c r="AJ462" s="1"/>
  <c r="S462"/>
  <c r="T462"/>
  <c r="AN462"/>
  <c r="AG462"/>
  <c r="AH462"/>
  <c r="N463"/>
  <c r="AJ463"/>
  <c r="S463"/>
  <c r="T463"/>
  <c r="AG463"/>
  <c r="AH463"/>
  <c r="N464"/>
  <c r="AJ464"/>
  <c r="S464"/>
  <c r="T464"/>
  <c r="AN464"/>
  <c r="AG464"/>
  <c r="AH464"/>
  <c r="N465"/>
  <c r="AJ465" s="1"/>
  <c r="S465"/>
  <c r="T465"/>
  <c r="AM465"/>
  <c r="AG465"/>
  <c r="AH465"/>
  <c r="N466"/>
  <c r="AJ466"/>
  <c r="S466"/>
  <c r="T466"/>
  <c r="AG466"/>
  <c r="AH466"/>
  <c r="N467"/>
  <c r="AJ467"/>
  <c r="S467"/>
  <c r="T467"/>
  <c r="AM467"/>
  <c r="AG467"/>
  <c r="AH467"/>
  <c r="N468"/>
  <c r="AJ468" s="1"/>
  <c r="S468"/>
  <c r="T468"/>
  <c r="AN468"/>
  <c r="AG468"/>
  <c r="AH468"/>
  <c r="N469"/>
  <c r="AJ469"/>
  <c r="S469"/>
  <c r="T469"/>
  <c r="AN469"/>
  <c r="AG469"/>
  <c r="AH469"/>
  <c r="N470"/>
  <c r="AJ470" s="1"/>
  <c r="S470"/>
  <c r="T470"/>
  <c r="AG470"/>
  <c r="AH470"/>
  <c r="N471"/>
  <c r="AJ471" s="1"/>
  <c r="S471"/>
  <c r="T471"/>
  <c r="AN471"/>
  <c r="AG471"/>
  <c r="AH471"/>
  <c r="N472"/>
  <c r="AJ472"/>
  <c r="S472"/>
  <c r="T472"/>
  <c r="AG472"/>
  <c r="AH472"/>
  <c r="N473"/>
  <c r="AJ473"/>
  <c r="S473"/>
  <c r="T473"/>
  <c r="AM473"/>
  <c r="AG473"/>
  <c r="AH473"/>
  <c r="N474"/>
  <c r="AJ474" s="1"/>
  <c r="S474"/>
  <c r="T474"/>
  <c r="AN474"/>
  <c r="AG474"/>
  <c r="AH474"/>
  <c r="N475"/>
  <c r="AJ475"/>
  <c r="S475"/>
  <c r="T475"/>
  <c r="AG475"/>
  <c r="AH475"/>
  <c r="N476"/>
  <c r="AJ476"/>
  <c r="S476"/>
  <c r="T476"/>
  <c r="AG476"/>
  <c r="AH476"/>
  <c r="N477"/>
  <c r="AJ477"/>
  <c r="S477"/>
  <c r="T477"/>
  <c r="AM477"/>
  <c r="AG477"/>
  <c r="AH477"/>
  <c r="N478"/>
  <c r="AJ478" s="1"/>
  <c r="S478"/>
  <c r="T478"/>
  <c r="AG478"/>
  <c r="AH478"/>
  <c r="N479"/>
  <c r="AJ479" s="1"/>
  <c r="S479"/>
  <c r="T479"/>
  <c r="AM479"/>
  <c r="AG479"/>
  <c r="AH479"/>
  <c r="N480"/>
  <c r="AJ480"/>
  <c r="S480"/>
  <c r="T480"/>
  <c r="AP480" s="1"/>
  <c r="AN480"/>
  <c r="AG480"/>
  <c r="AO480" s="1"/>
  <c r="AH480"/>
  <c r="N481"/>
  <c r="AJ481" s="1"/>
  <c r="S481"/>
  <c r="T481"/>
  <c r="AN481"/>
  <c r="AG481"/>
  <c r="AH481"/>
  <c r="N482"/>
  <c r="AJ482"/>
  <c r="S482"/>
  <c r="T482"/>
  <c r="AG482"/>
  <c r="AH482"/>
  <c r="N483"/>
  <c r="AJ483"/>
  <c r="S483"/>
  <c r="T483"/>
  <c r="AN483"/>
  <c r="AG483"/>
  <c r="AH483"/>
  <c r="N484"/>
  <c r="AJ484" s="1"/>
  <c r="S484"/>
  <c r="T484"/>
  <c r="AG484"/>
  <c r="AH484"/>
  <c r="N485"/>
  <c r="AJ485" s="1"/>
  <c r="S485"/>
  <c r="T485"/>
  <c r="AM485"/>
  <c r="AG485"/>
  <c r="AH485"/>
  <c r="N486"/>
  <c r="AJ486"/>
  <c r="S486"/>
  <c r="T486"/>
  <c r="AN486"/>
  <c r="AG486"/>
  <c r="AH486"/>
  <c r="N487"/>
  <c r="AJ487" s="1"/>
  <c r="S487"/>
  <c r="T487"/>
  <c r="AG487"/>
  <c r="AH487"/>
  <c r="N488"/>
  <c r="AJ488" s="1"/>
  <c r="S488"/>
  <c r="T488"/>
  <c r="AN488"/>
  <c r="AG488"/>
  <c r="AH488"/>
  <c r="N489"/>
  <c r="AJ489"/>
  <c r="S489"/>
  <c r="T489"/>
  <c r="AN489"/>
  <c r="AG489"/>
  <c r="AH489"/>
  <c r="N490"/>
  <c r="AJ490" s="1"/>
  <c r="S490"/>
  <c r="T490"/>
  <c r="AG490"/>
  <c r="AH490"/>
  <c r="N491"/>
  <c r="AJ491" s="1"/>
  <c r="S491"/>
  <c r="T491"/>
  <c r="AN491"/>
  <c r="AG491"/>
  <c r="AH491"/>
  <c r="N492"/>
  <c r="AJ492"/>
  <c r="S492"/>
  <c r="T492"/>
  <c r="AG492"/>
  <c r="AH492"/>
  <c r="N493"/>
  <c r="AJ493"/>
  <c r="S493"/>
  <c r="T493"/>
  <c r="AG493"/>
  <c r="AH493"/>
  <c r="N494"/>
  <c r="AJ494"/>
  <c r="S494"/>
  <c r="T494"/>
  <c r="AN494"/>
  <c r="AG494"/>
  <c r="AH494"/>
  <c r="N495"/>
  <c r="AJ495" s="1"/>
  <c r="S495"/>
  <c r="T495"/>
  <c r="AG495"/>
  <c r="AH495"/>
  <c r="N496"/>
  <c r="AJ496" s="1"/>
  <c r="S496"/>
  <c r="T496"/>
  <c r="AG496"/>
  <c r="AH496"/>
  <c r="N497"/>
  <c r="AJ497" s="1"/>
  <c r="S497"/>
  <c r="T497"/>
  <c r="AN497"/>
  <c r="AG497"/>
  <c r="AH497"/>
  <c r="N498"/>
  <c r="AJ498"/>
  <c r="S498"/>
  <c r="T498"/>
  <c r="AG498"/>
  <c r="AH498"/>
  <c r="N499"/>
  <c r="AJ499"/>
  <c r="S499"/>
  <c r="T499"/>
  <c r="AG499"/>
  <c r="AH499"/>
  <c r="N500"/>
  <c r="AJ500"/>
  <c r="S500"/>
  <c r="T500"/>
  <c r="AG500"/>
  <c r="AH500"/>
  <c r="N501"/>
  <c r="AJ501"/>
  <c r="S501"/>
  <c r="T501"/>
  <c r="AM501"/>
  <c r="AG501"/>
  <c r="AH501"/>
  <c r="N502"/>
  <c r="AJ502" s="1"/>
  <c r="S502"/>
  <c r="T502"/>
  <c r="AN502"/>
  <c r="AG502"/>
  <c r="AH502"/>
  <c r="N503"/>
  <c r="AJ503"/>
  <c r="S503"/>
  <c r="T503"/>
  <c r="AM503"/>
  <c r="AG503"/>
  <c r="AH503"/>
  <c r="N504"/>
  <c r="AJ504" s="1"/>
  <c r="S504"/>
  <c r="T504"/>
  <c r="AN504"/>
  <c r="AG504"/>
  <c r="AH504"/>
  <c r="N505"/>
  <c r="AJ505"/>
  <c r="S505"/>
  <c r="T505"/>
  <c r="AN505"/>
  <c r="AG505"/>
  <c r="AH505"/>
  <c r="N506"/>
  <c r="AJ506" s="1"/>
  <c r="S506"/>
  <c r="T506"/>
  <c r="AG506"/>
  <c r="AH506"/>
  <c r="N507"/>
  <c r="AJ507" s="1"/>
  <c r="S507"/>
  <c r="T507"/>
  <c r="AN507"/>
  <c r="AG507"/>
  <c r="AH507"/>
  <c r="N508"/>
  <c r="AJ508"/>
  <c r="S508"/>
  <c r="T508"/>
  <c r="AG508"/>
  <c r="AH508"/>
  <c r="N509"/>
  <c r="AJ509"/>
  <c r="S509"/>
  <c r="T509"/>
  <c r="AM509"/>
  <c r="AG509"/>
  <c r="AH509"/>
  <c r="N510"/>
  <c r="AJ510" s="1"/>
  <c r="S510"/>
  <c r="T510"/>
  <c r="AN510"/>
  <c r="AG510"/>
  <c r="AH510"/>
  <c r="N511"/>
  <c r="AJ511"/>
  <c r="S511"/>
  <c r="T511"/>
  <c r="AM511"/>
  <c r="AG511"/>
  <c r="AH511"/>
  <c r="N512"/>
  <c r="AJ512" s="1"/>
  <c r="S512"/>
  <c r="T512"/>
  <c r="AR512"/>
  <c r="AG512"/>
  <c r="AH512"/>
  <c r="N513"/>
  <c r="AJ513"/>
  <c r="S513"/>
  <c r="T513"/>
  <c r="AG513"/>
  <c r="AH513"/>
  <c r="N514"/>
  <c r="AJ514"/>
  <c r="S514"/>
  <c r="T514"/>
  <c r="AG514"/>
  <c r="AH514"/>
  <c r="N515"/>
  <c r="AJ515"/>
  <c r="S515"/>
  <c r="T515"/>
  <c r="AG515"/>
  <c r="AH515"/>
  <c r="N516"/>
  <c r="AJ516"/>
  <c r="S516"/>
  <c r="T516"/>
  <c r="AG516"/>
  <c r="AH516"/>
  <c r="N517"/>
  <c r="AJ517"/>
  <c r="S517"/>
  <c r="T517"/>
  <c r="AM517"/>
  <c r="AG517"/>
  <c r="AH517"/>
  <c r="N518"/>
  <c r="AJ518" s="1"/>
  <c r="S518"/>
  <c r="T518"/>
  <c r="AN518"/>
  <c r="AG518"/>
  <c r="AH518"/>
  <c r="N519"/>
  <c r="AJ519"/>
  <c r="S519"/>
  <c r="T519"/>
  <c r="AM519"/>
  <c r="AG519"/>
  <c r="AH519"/>
  <c r="N520"/>
  <c r="AJ520" s="1"/>
  <c r="S520"/>
  <c r="T520"/>
  <c r="AG520"/>
  <c r="AH520"/>
  <c r="N521"/>
  <c r="AJ521" s="1"/>
  <c r="S521"/>
  <c r="T521"/>
  <c r="AN521"/>
  <c r="AG521"/>
  <c r="AH521"/>
  <c r="N522"/>
  <c r="AJ522"/>
  <c r="S522"/>
  <c r="T522"/>
  <c r="AG522"/>
  <c r="AH522"/>
  <c r="N523"/>
  <c r="AJ523"/>
  <c r="S523"/>
  <c r="T523"/>
  <c r="AN523"/>
  <c r="AG523"/>
  <c r="AH523"/>
  <c r="N524"/>
  <c r="AJ524" s="1"/>
  <c r="S524"/>
  <c r="T524"/>
  <c r="AG524"/>
  <c r="AH524"/>
  <c r="N525"/>
  <c r="AJ525" s="1"/>
  <c r="S525"/>
  <c r="T525"/>
  <c r="AM525"/>
  <c r="AG525"/>
  <c r="AH525"/>
  <c r="N526"/>
  <c r="AJ526"/>
  <c r="S526"/>
  <c r="T526"/>
  <c r="AN526"/>
  <c r="AG526"/>
  <c r="AH526"/>
  <c r="N527"/>
  <c r="AJ527" s="1"/>
  <c r="S527"/>
  <c r="T527"/>
  <c r="AG527"/>
  <c r="AH527"/>
  <c r="N528"/>
  <c r="AJ528" s="1"/>
  <c r="S528"/>
  <c r="T528"/>
  <c r="AN528"/>
  <c r="AG528"/>
  <c r="AH528"/>
  <c r="N529"/>
  <c r="AJ529"/>
  <c r="S529"/>
  <c r="T529"/>
  <c r="AN529"/>
  <c r="AG529"/>
  <c r="AH529"/>
  <c r="N530"/>
  <c r="AJ530" s="1"/>
  <c r="S530"/>
  <c r="T530"/>
  <c r="AG530"/>
  <c r="AH530"/>
  <c r="N531"/>
  <c r="AJ531" s="1"/>
  <c r="S531"/>
  <c r="T531"/>
  <c r="AG531"/>
  <c r="AH531"/>
  <c r="N532"/>
  <c r="AJ532" s="1"/>
  <c r="S532"/>
  <c r="T532"/>
  <c r="AG532"/>
  <c r="AH532"/>
  <c r="N533"/>
  <c r="AJ533" s="1"/>
  <c r="S533"/>
  <c r="T533"/>
  <c r="AM533"/>
  <c r="AG533"/>
  <c r="AH533"/>
  <c r="N534"/>
  <c r="AJ534"/>
  <c r="S534"/>
  <c r="T534"/>
  <c r="AN534"/>
  <c r="AG534"/>
  <c r="AH534"/>
  <c r="N535"/>
  <c r="AJ535" s="1"/>
  <c r="S535"/>
  <c r="T535"/>
  <c r="AM535"/>
  <c r="AG535"/>
  <c r="AH535"/>
  <c r="N536"/>
  <c r="AJ536"/>
  <c r="S536"/>
  <c r="T536"/>
  <c r="AN536"/>
  <c r="AG536"/>
  <c r="AH536"/>
  <c r="N537"/>
  <c r="AJ537" s="1"/>
  <c r="S537"/>
  <c r="T537"/>
  <c r="AN537"/>
  <c r="AG537"/>
  <c r="AH537"/>
  <c r="N538"/>
  <c r="AJ538"/>
  <c r="S538"/>
  <c r="T538"/>
  <c r="AG538"/>
  <c r="AH538"/>
  <c r="N539"/>
  <c r="AJ539"/>
  <c r="S539"/>
  <c r="T539"/>
  <c r="AN539"/>
  <c r="AG539"/>
  <c r="AH539"/>
  <c r="N540"/>
  <c r="AJ540" s="1"/>
  <c r="S540"/>
  <c r="T540"/>
  <c r="AG540"/>
  <c r="AH540"/>
  <c r="N541"/>
  <c r="AJ541" s="1"/>
  <c r="S541"/>
  <c r="T541"/>
  <c r="AM541"/>
  <c r="AG541"/>
  <c r="AH541"/>
  <c r="N542"/>
  <c r="AJ542"/>
  <c r="S542"/>
  <c r="T542"/>
  <c r="AN542"/>
  <c r="AG542"/>
  <c r="AH542"/>
  <c r="N543"/>
  <c r="AJ543" s="1"/>
  <c r="S543"/>
  <c r="T543"/>
  <c r="AM543"/>
  <c r="AG543"/>
  <c r="AH543"/>
  <c r="N544"/>
  <c r="AJ544"/>
  <c r="S544"/>
  <c r="T544"/>
  <c r="AG544"/>
  <c r="AH544"/>
  <c r="N545"/>
  <c r="AJ545"/>
  <c r="S545"/>
  <c r="T545"/>
  <c r="AG545"/>
  <c r="AH545"/>
  <c r="N546"/>
  <c r="AJ546"/>
  <c r="S546"/>
  <c r="T546"/>
  <c r="AR546"/>
  <c r="AG546"/>
  <c r="AH546"/>
  <c r="N547"/>
  <c r="AJ547" s="1"/>
  <c r="S547"/>
  <c r="T547"/>
  <c r="AN547"/>
  <c r="AG547"/>
  <c r="AH547"/>
  <c r="N548"/>
  <c r="AJ548"/>
  <c r="S548"/>
  <c r="T548"/>
  <c r="AG548"/>
  <c r="AH548"/>
  <c r="N549"/>
  <c r="AJ549"/>
  <c r="S549"/>
  <c r="T549"/>
  <c r="AM549"/>
  <c r="AG549"/>
  <c r="AH549"/>
  <c r="N550"/>
  <c r="AJ550" s="1"/>
  <c r="S550"/>
  <c r="T550"/>
  <c r="AN550"/>
  <c r="AG550"/>
  <c r="AH550"/>
  <c r="A551"/>
  <c r="N551"/>
  <c r="AJ551" s="1"/>
  <c r="S551"/>
  <c r="T551"/>
  <c r="AN551"/>
  <c r="AG551"/>
  <c r="AH551"/>
  <c r="S552"/>
  <c r="T552"/>
  <c r="AN552"/>
  <c r="AG552"/>
  <c r="AH552"/>
  <c r="S553"/>
  <c r="T553"/>
  <c r="AN553"/>
  <c r="AG553"/>
  <c r="AH553"/>
  <c r="N554"/>
  <c r="AJ554"/>
  <c r="S554"/>
  <c r="T554"/>
  <c r="AN554"/>
  <c r="AG554"/>
  <c r="AH554"/>
  <c r="N555"/>
  <c r="AJ555" s="1"/>
  <c r="S555"/>
  <c r="T555"/>
  <c r="AM555"/>
  <c r="AG555"/>
  <c r="AH555"/>
  <c r="N556"/>
  <c r="AJ556"/>
  <c r="S556"/>
  <c r="T556"/>
  <c r="AN556"/>
  <c r="AG556"/>
  <c r="AH556"/>
  <c r="A557"/>
  <c r="N557" s="1"/>
  <c r="AJ557" s="1"/>
  <c r="S557"/>
  <c r="T557"/>
  <c r="AG557"/>
  <c r="AH557"/>
  <c r="S558"/>
  <c r="T558"/>
  <c r="AN558"/>
  <c r="AG558"/>
  <c r="AH558"/>
  <c r="S559"/>
  <c r="T559"/>
  <c r="AN559"/>
  <c r="AG559"/>
  <c r="AH559"/>
  <c r="N560"/>
  <c r="AJ560"/>
  <c r="S560"/>
  <c r="T560"/>
  <c r="AG560"/>
  <c r="AH560"/>
  <c r="N561"/>
  <c r="AJ561"/>
  <c r="S561"/>
  <c r="T561"/>
  <c r="AG561"/>
  <c r="AH561"/>
  <c r="AM561"/>
  <c r="A562"/>
  <c r="A563" s="1"/>
  <c r="S562"/>
  <c r="T562"/>
  <c r="AG562"/>
  <c r="AH562"/>
  <c r="S563"/>
  <c r="T563"/>
  <c r="AM563"/>
  <c r="AG563"/>
  <c r="AH563"/>
  <c r="S564"/>
  <c r="T564"/>
  <c r="AG564"/>
  <c r="AH564"/>
  <c r="N565"/>
  <c r="AJ565"/>
  <c r="S565"/>
  <c r="T565"/>
  <c r="AN565"/>
  <c r="AG565"/>
  <c r="AH565"/>
  <c r="N566"/>
  <c r="AJ566" s="1"/>
  <c r="T566"/>
  <c r="AN566"/>
  <c r="N567"/>
  <c r="AJ567" s="1"/>
  <c r="T567"/>
  <c r="AM567"/>
  <c r="AN567"/>
  <c r="N568"/>
  <c r="AJ568"/>
  <c r="T568"/>
  <c r="AN568"/>
  <c r="N569"/>
  <c r="AJ569"/>
  <c r="AM569"/>
  <c r="AN569"/>
  <c r="N570"/>
  <c r="AJ570"/>
  <c r="AN570"/>
  <c r="N571"/>
  <c r="AJ571" s="1"/>
  <c r="T571"/>
  <c r="AN571"/>
  <c r="N572"/>
  <c r="AJ572" s="1"/>
  <c r="N573"/>
  <c r="AJ573" s="1"/>
  <c r="AM573"/>
  <c r="N574"/>
  <c r="AJ574"/>
  <c r="AN574"/>
  <c r="N575"/>
  <c r="AJ575" s="1"/>
  <c r="N576"/>
  <c r="AJ576" s="1"/>
  <c r="T576"/>
  <c r="AH576"/>
  <c r="N577"/>
  <c r="AJ577" s="1"/>
  <c r="T577"/>
  <c r="AM577"/>
  <c r="AH577"/>
  <c r="N578"/>
  <c r="AJ578"/>
  <c r="T578"/>
  <c r="AN578"/>
  <c r="AH578"/>
  <c r="N579"/>
  <c r="AJ579" s="1"/>
  <c r="AM579"/>
  <c r="N580"/>
  <c r="AN580"/>
  <c r="AJ580"/>
  <c r="N581"/>
  <c r="AJ581" s="1"/>
  <c r="AN581"/>
  <c r="N582"/>
  <c r="AJ582"/>
  <c r="N583"/>
  <c r="AJ583"/>
  <c r="AN583"/>
  <c r="N584"/>
  <c r="AJ584" s="1"/>
  <c r="N585"/>
  <c r="AJ585" s="1"/>
  <c r="N586"/>
  <c r="AJ586" s="1"/>
  <c r="AN586"/>
  <c r="N587"/>
  <c r="AJ587"/>
  <c r="D104" i="29"/>
  <c r="D104" i="30" s="1"/>
  <c r="AM587" i="1"/>
  <c r="J104" i="29"/>
  <c r="J104" i="30"/>
  <c r="N588" i="1"/>
  <c r="AJ588"/>
  <c r="S588"/>
  <c r="T588"/>
  <c r="AN588"/>
  <c r="AG588"/>
  <c r="AH588"/>
  <c r="N589"/>
  <c r="AJ589" s="1"/>
  <c r="S589"/>
  <c r="T589"/>
  <c r="AM589"/>
  <c r="AG589"/>
  <c r="AH589"/>
  <c r="N590"/>
  <c r="AJ590"/>
  <c r="S590"/>
  <c r="T590"/>
  <c r="AR590"/>
  <c r="AN590"/>
  <c r="AG590"/>
  <c r="AH590"/>
  <c r="N591"/>
  <c r="AJ591"/>
  <c r="S591"/>
  <c r="T591"/>
  <c r="AG591"/>
  <c r="AH591"/>
  <c r="N592"/>
  <c r="AJ592"/>
  <c r="S592"/>
  <c r="T592"/>
  <c r="AN592"/>
  <c r="AG592"/>
  <c r="AH592"/>
  <c r="N593"/>
  <c r="AJ593" s="1"/>
  <c r="S593"/>
  <c r="T593"/>
  <c r="AM593"/>
  <c r="AG593"/>
  <c r="AH593"/>
  <c r="N594"/>
  <c r="AJ594"/>
  <c r="S594"/>
  <c r="T594"/>
  <c r="AN594"/>
  <c r="AG594"/>
  <c r="AH594"/>
  <c r="N595"/>
  <c r="AJ595" s="1"/>
  <c r="S595"/>
  <c r="T595"/>
  <c r="AM595"/>
  <c r="AG595"/>
  <c r="AH595"/>
  <c r="N596"/>
  <c r="S596"/>
  <c r="T596"/>
  <c r="AN596"/>
  <c r="AG596"/>
  <c r="AH596"/>
  <c r="AJ596"/>
  <c r="N597"/>
  <c r="AJ597" s="1"/>
  <c r="S597"/>
  <c r="T597"/>
  <c r="AN597"/>
  <c r="AG597"/>
  <c r="AH597"/>
  <c r="N598"/>
  <c r="AJ598"/>
  <c r="S598"/>
  <c r="T598"/>
  <c r="AG598"/>
  <c r="AH598"/>
  <c r="N599"/>
  <c r="AJ599"/>
  <c r="S599"/>
  <c r="T599"/>
  <c r="D108" i="29" s="1"/>
  <c r="D108" i="30" s="1"/>
  <c r="AG599" i="1"/>
  <c r="AH599"/>
  <c r="N600"/>
  <c r="AJ600"/>
  <c r="S600"/>
  <c r="T600"/>
  <c r="AR600"/>
  <c r="AG600"/>
  <c r="AH600"/>
  <c r="AJ601"/>
  <c r="N602"/>
  <c r="AJ602"/>
  <c r="S602"/>
  <c r="T602"/>
  <c r="AM602"/>
  <c r="AG602"/>
  <c r="AH602"/>
  <c r="N603"/>
  <c r="AJ603" s="1"/>
  <c r="S603"/>
  <c r="T603"/>
  <c r="AM603"/>
  <c r="AN603"/>
  <c r="AG603"/>
  <c r="AH603"/>
  <c r="N604"/>
  <c r="AN604"/>
  <c r="AJ604"/>
  <c r="N605"/>
  <c r="AJ605"/>
  <c r="S605"/>
  <c r="T605"/>
  <c r="AM605"/>
  <c r="AG605"/>
  <c r="AH605"/>
  <c r="N606"/>
  <c r="AJ606" s="1"/>
  <c r="S606"/>
  <c r="T606"/>
  <c r="AR606"/>
  <c r="AG606"/>
  <c r="AH606"/>
  <c r="N607"/>
  <c r="AJ607"/>
  <c r="S607"/>
  <c r="T607"/>
  <c r="AM607"/>
  <c r="AG607"/>
  <c r="AH607"/>
  <c r="N608"/>
  <c r="AJ608" s="1"/>
  <c r="AN608"/>
  <c r="N609"/>
  <c r="AJ609"/>
  <c r="S609"/>
  <c r="T609"/>
  <c r="AM609"/>
  <c r="AG609"/>
  <c r="AH609"/>
  <c r="N610"/>
  <c r="AJ610" s="1"/>
  <c r="S610"/>
  <c r="T610"/>
  <c r="AR610"/>
  <c r="AN610"/>
  <c r="AG610"/>
  <c r="AH610"/>
  <c r="N611"/>
  <c r="AJ611" s="1"/>
  <c r="S611"/>
  <c r="T611"/>
  <c r="AM611"/>
  <c r="AG611"/>
  <c r="AH611"/>
  <c r="N612"/>
  <c r="S612"/>
  <c r="T612"/>
  <c r="D15" i="29" s="1"/>
  <c r="D15" i="30" s="1"/>
  <c r="AN612" i="1"/>
  <c r="AG612"/>
  <c r="AH612"/>
  <c r="AJ612"/>
  <c r="N613"/>
  <c r="AJ613" s="1"/>
  <c r="S613"/>
  <c r="T613"/>
  <c r="AM613"/>
  <c r="AG613"/>
  <c r="AH613"/>
  <c r="N614"/>
  <c r="AJ614"/>
  <c r="S614"/>
  <c r="T614"/>
  <c r="AN614"/>
  <c r="AG614"/>
  <c r="AH614"/>
  <c r="N615"/>
  <c r="AJ615" s="1"/>
  <c r="S615"/>
  <c r="T615"/>
  <c r="AM615"/>
  <c r="AG615"/>
  <c r="AH615"/>
  <c r="N616"/>
  <c r="AJ616"/>
  <c r="S616"/>
  <c r="T616"/>
  <c r="AN616"/>
  <c r="AG616"/>
  <c r="AH616"/>
  <c r="N617"/>
  <c r="AJ617" s="1"/>
  <c r="S617"/>
  <c r="T617"/>
  <c r="AG617"/>
  <c r="AH617"/>
  <c r="N618"/>
  <c r="AJ618" s="1"/>
  <c r="S618"/>
  <c r="T618"/>
  <c r="AG618"/>
  <c r="AH618"/>
  <c r="N619"/>
  <c r="AJ619" s="1"/>
  <c r="S619"/>
  <c r="T619"/>
  <c r="AG619"/>
  <c r="AH619"/>
  <c r="N620"/>
  <c r="AJ620" s="1"/>
  <c r="S620"/>
  <c r="T620"/>
  <c r="AM620"/>
  <c r="AG620"/>
  <c r="AH620"/>
  <c r="N621"/>
  <c r="AJ621"/>
  <c r="S621"/>
  <c r="T621"/>
  <c r="AG621"/>
  <c r="AH621"/>
  <c r="N622"/>
  <c r="AJ622"/>
  <c r="S622"/>
  <c r="T622"/>
  <c r="AG622"/>
  <c r="AH622"/>
  <c r="J18" i="29" s="1"/>
  <c r="J18" i="30" s="1"/>
  <c r="N623" i="1"/>
  <c r="AJ623"/>
  <c r="S623"/>
  <c r="T623"/>
  <c r="AG623"/>
  <c r="AH623"/>
  <c r="A624"/>
  <c r="N624"/>
  <c r="AJ624" s="1"/>
  <c r="S624"/>
  <c r="T624"/>
  <c r="AG624"/>
  <c r="AH624"/>
  <c r="N625"/>
  <c r="AJ625" s="1"/>
  <c r="S625"/>
  <c r="T625"/>
  <c r="AR625"/>
  <c r="AM625"/>
  <c r="AG625"/>
  <c r="AH625"/>
  <c r="N626"/>
  <c r="AJ626" s="1"/>
  <c r="S626"/>
  <c r="T626"/>
  <c r="AG626"/>
  <c r="AH626"/>
  <c r="N627"/>
  <c r="AJ627" s="1"/>
  <c r="S627"/>
  <c r="T627"/>
  <c r="AM627"/>
  <c r="AG627"/>
  <c r="AH627"/>
  <c r="N628"/>
  <c r="AJ628"/>
  <c r="S628"/>
  <c r="T628"/>
  <c r="AG628"/>
  <c r="AH628"/>
  <c r="N629"/>
  <c r="AJ629"/>
  <c r="S629"/>
  <c r="T629"/>
  <c r="AM629"/>
  <c r="AG629"/>
  <c r="AH629"/>
  <c r="N630"/>
  <c r="AJ630" s="1"/>
  <c r="S630"/>
  <c r="T630"/>
  <c r="AG630"/>
  <c r="AH630"/>
  <c r="N631"/>
  <c r="AJ631" s="1"/>
  <c r="S631"/>
  <c r="T631"/>
  <c r="AM631"/>
  <c r="AG631"/>
  <c r="AH631"/>
  <c r="N632"/>
  <c r="AJ632"/>
  <c r="S632"/>
  <c r="T632"/>
  <c r="AN632"/>
  <c r="AG632"/>
  <c r="AH632"/>
  <c r="N633"/>
  <c r="AJ633" s="1"/>
  <c r="S633"/>
  <c r="T633"/>
  <c r="AG633"/>
  <c r="AH633"/>
  <c r="N634"/>
  <c r="AJ634" s="1"/>
  <c r="S634"/>
  <c r="T634"/>
  <c r="AR634"/>
  <c r="AG634"/>
  <c r="AH634"/>
  <c r="N635"/>
  <c r="AJ635"/>
  <c r="S635"/>
  <c r="T635"/>
  <c r="AR635"/>
  <c r="AG635"/>
  <c r="AH635"/>
  <c r="N636"/>
  <c r="AJ636" s="1"/>
  <c r="S636"/>
  <c r="T636"/>
  <c r="AG636"/>
  <c r="AH636"/>
  <c r="N637"/>
  <c r="AJ637" s="1"/>
  <c r="S637"/>
  <c r="T637"/>
  <c r="AG637"/>
  <c r="AH637"/>
  <c r="N638"/>
  <c r="AJ638" s="1"/>
  <c r="S638"/>
  <c r="T638"/>
  <c r="AG638"/>
  <c r="AH638"/>
  <c r="N639"/>
  <c r="AJ639" s="1"/>
  <c r="S639"/>
  <c r="T639"/>
  <c r="AG639"/>
  <c r="AH639"/>
  <c r="AN639"/>
  <c r="N640"/>
  <c r="AJ640"/>
  <c r="AN640"/>
  <c r="N641"/>
  <c r="AJ641" s="1"/>
  <c r="S641"/>
  <c r="T641"/>
  <c r="AM641"/>
  <c r="AG641"/>
  <c r="AH641"/>
  <c r="N642"/>
  <c r="AJ642"/>
  <c r="S642"/>
  <c r="T642"/>
  <c r="AR642"/>
  <c r="AN642"/>
  <c r="AG642"/>
  <c r="AH642"/>
  <c r="N643"/>
  <c r="AJ643"/>
  <c r="S643"/>
  <c r="T643"/>
  <c r="AM643"/>
  <c r="AG643"/>
  <c r="AH643"/>
  <c r="N644"/>
  <c r="AJ644" s="1"/>
  <c r="S644"/>
  <c r="T644"/>
  <c r="AG644"/>
  <c r="AH644"/>
  <c r="N645"/>
  <c r="AJ645" s="1"/>
  <c r="S645"/>
  <c r="T645"/>
  <c r="AG645"/>
  <c r="AH645"/>
  <c r="AN645"/>
  <c r="N646"/>
  <c r="AJ646"/>
  <c r="S646"/>
  <c r="T646"/>
  <c r="AR646"/>
  <c r="AG646"/>
  <c r="AH646"/>
  <c r="N647"/>
  <c r="AJ647" s="1"/>
  <c r="S647"/>
  <c r="T647"/>
  <c r="AG647"/>
  <c r="AH647"/>
  <c r="AN647"/>
  <c r="N648"/>
  <c r="AJ648"/>
  <c r="S648"/>
  <c r="T648"/>
  <c r="AR648"/>
  <c r="AG648"/>
  <c r="AH648"/>
  <c r="N649"/>
  <c r="AJ649" s="1"/>
  <c r="S649"/>
  <c r="T649"/>
  <c r="AM649"/>
  <c r="AG649"/>
  <c r="AH649"/>
  <c r="N650"/>
  <c r="AJ650"/>
  <c r="S650"/>
  <c r="T650"/>
  <c r="AN650"/>
  <c r="AG650"/>
  <c r="AH650"/>
  <c r="N651"/>
  <c r="AJ651" s="1"/>
  <c r="S651"/>
  <c r="T651"/>
  <c r="D17" i="29"/>
  <c r="D17" i="30" s="1"/>
  <c r="AM651" i="1"/>
  <c r="AG651"/>
  <c r="AH651"/>
  <c r="N652"/>
  <c r="AJ652" s="1"/>
  <c r="S652"/>
  <c r="T652"/>
  <c r="AN652"/>
  <c r="AG652"/>
  <c r="AH652"/>
  <c r="N653"/>
  <c r="AJ653"/>
  <c r="S653"/>
  <c r="T653"/>
  <c r="AG653"/>
  <c r="AH653"/>
  <c r="N654"/>
  <c r="AJ654"/>
  <c r="S654"/>
  <c r="T654"/>
  <c r="AM654"/>
  <c r="AG654"/>
  <c r="AH654"/>
  <c r="N655"/>
  <c r="AJ655" s="1"/>
  <c r="S655"/>
  <c r="T655"/>
  <c r="AN655"/>
  <c r="AG655"/>
  <c r="AH655"/>
  <c r="N656"/>
  <c r="AJ656"/>
  <c r="S656"/>
  <c r="T656"/>
  <c r="AG656"/>
  <c r="AH656"/>
  <c r="N657"/>
  <c r="AJ657"/>
  <c r="S657"/>
  <c r="T657"/>
  <c r="AM657"/>
  <c r="AG657"/>
  <c r="AH657"/>
  <c r="N658"/>
  <c r="AJ658" s="1"/>
  <c r="S658"/>
  <c r="T658"/>
  <c r="AN658"/>
  <c r="AG658"/>
  <c r="AH658"/>
  <c r="N659"/>
  <c r="AJ659"/>
  <c r="S659"/>
  <c r="T659"/>
  <c r="AM659"/>
  <c r="AG659"/>
  <c r="AH659"/>
  <c r="N660"/>
  <c r="AJ660" s="1"/>
  <c r="S660"/>
  <c r="T660"/>
  <c r="AN660"/>
  <c r="AG660"/>
  <c r="AH660"/>
  <c r="N661"/>
  <c r="AJ661"/>
  <c r="S661"/>
  <c r="T661"/>
  <c r="AG661"/>
  <c r="AH661"/>
  <c r="N662"/>
  <c r="AJ662"/>
  <c r="S662"/>
  <c r="T662"/>
  <c r="AG662"/>
  <c r="AH662"/>
  <c r="N663"/>
  <c r="AJ663"/>
  <c r="S663"/>
  <c r="T663"/>
  <c r="AN663"/>
  <c r="AG663"/>
  <c r="AH663"/>
  <c r="N664"/>
  <c r="AJ664" s="1"/>
  <c r="S664"/>
  <c r="T664"/>
  <c r="AR664"/>
  <c r="AG664"/>
  <c r="AH664"/>
  <c r="N665"/>
  <c r="AJ665"/>
  <c r="S665"/>
  <c r="T665"/>
  <c r="AG665"/>
  <c r="AH665"/>
  <c r="N666"/>
  <c r="AJ666"/>
  <c r="S666"/>
  <c r="T666"/>
  <c r="AN666"/>
  <c r="AG666"/>
  <c r="AH666"/>
  <c r="N667"/>
  <c r="AJ667" s="1"/>
  <c r="AM667"/>
  <c r="AN667"/>
  <c r="N668"/>
  <c r="AJ668" s="1"/>
  <c r="S668"/>
  <c r="T668"/>
  <c r="AN668"/>
  <c r="AG668"/>
  <c r="AH668"/>
  <c r="N669"/>
  <c r="AJ669"/>
  <c r="S669"/>
  <c r="T669"/>
  <c r="AN669"/>
  <c r="AG669"/>
  <c r="AH669"/>
  <c r="N670"/>
  <c r="S670"/>
  <c r="T670"/>
  <c r="AR670"/>
  <c r="AG670"/>
  <c r="AH670"/>
  <c r="AJ670"/>
  <c r="N671"/>
  <c r="AJ671"/>
  <c r="S671"/>
  <c r="T671"/>
  <c r="AN671"/>
  <c r="AG671"/>
  <c r="AH671"/>
  <c r="N672"/>
  <c r="AJ672" s="1"/>
  <c r="S672"/>
  <c r="T672"/>
  <c r="AG672"/>
  <c r="AH672"/>
  <c r="N673"/>
  <c r="AJ673" s="1"/>
  <c r="S673"/>
  <c r="T673"/>
  <c r="AN673"/>
  <c r="AG673"/>
  <c r="AH673"/>
  <c r="N674"/>
  <c r="AJ674"/>
  <c r="S674"/>
  <c r="T674"/>
  <c r="AG674"/>
  <c r="AH674"/>
  <c r="N675"/>
  <c r="AJ675"/>
  <c r="S675"/>
  <c r="T675"/>
  <c r="AG675"/>
  <c r="AH675"/>
  <c r="N676"/>
  <c r="AJ676"/>
  <c r="S676"/>
  <c r="T676"/>
  <c r="AN676"/>
  <c r="AG676"/>
  <c r="AH676"/>
  <c r="N677"/>
  <c r="AJ677" s="1"/>
  <c r="S677"/>
  <c r="T677"/>
  <c r="AG677"/>
  <c r="AH677"/>
  <c r="N678"/>
  <c r="AJ678" s="1"/>
  <c r="S678"/>
  <c r="T678"/>
  <c r="AN678"/>
  <c r="AG678"/>
  <c r="AH678"/>
  <c r="N679"/>
  <c r="AJ679"/>
  <c r="S679"/>
  <c r="T679"/>
  <c r="AN679"/>
  <c r="AG679"/>
  <c r="AH679"/>
  <c r="N680"/>
  <c r="AJ680" s="1"/>
  <c r="S680"/>
  <c r="T680"/>
  <c r="AG680"/>
  <c r="AH680"/>
  <c r="N681"/>
  <c r="AJ681" s="1"/>
  <c r="S681"/>
  <c r="T681"/>
  <c r="AN681"/>
  <c r="AG681"/>
  <c r="AH681"/>
  <c r="N682"/>
  <c r="AJ682"/>
  <c r="S682"/>
  <c r="T682"/>
  <c r="AG682"/>
  <c r="AH682"/>
  <c r="N683"/>
  <c r="AJ683"/>
  <c r="S683"/>
  <c r="T683"/>
  <c r="AM683"/>
  <c r="AG683"/>
  <c r="AH683"/>
  <c r="N684"/>
  <c r="AJ684" s="1"/>
  <c r="S684"/>
  <c r="T684"/>
  <c r="AR684"/>
  <c r="AG684"/>
  <c r="AH684"/>
  <c r="N685"/>
  <c r="AJ685"/>
  <c r="S685"/>
  <c r="T685"/>
  <c r="AM685"/>
  <c r="AG685"/>
  <c r="AH685"/>
  <c r="N686"/>
  <c r="AJ686" s="1"/>
  <c r="S686"/>
  <c r="T686"/>
  <c r="AG686"/>
  <c r="AH686"/>
  <c r="N687"/>
  <c r="AJ687" s="1"/>
  <c r="S687"/>
  <c r="T687"/>
  <c r="AN687"/>
  <c r="AG687"/>
  <c r="AH687"/>
  <c r="N688"/>
  <c r="AJ688"/>
  <c r="S688"/>
  <c r="T688"/>
  <c r="AG688"/>
  <c r="AH688"/>
  <c r="N689"/>
  <c r="AJ689"/>
  <c r="S689"/>
  <c r="T689"/>
  <c r="AG689"/>
  <c r="AH689"/>
  <c r="N690"/>
  <c r="AJ690"/>
  <c r="S690"/>
  <c r="T690"/>
  <c r="AM690"/>
  <c r="AG690"/>
  <c r="AH690"/>
  <c r="N691"/>
  <c r="AJ691" s="1"/>
  <c r="S691"/>
  <c r="T691"/>
  <c r="AG691"/>
  <c r="AH691"/>
  <c r="N692"/>
  <c r="AJ692" s="1"/>
  <c r="S692"/>
  <c r="T692"/>
  <c r="AN692"/>
  <c r="AG692"/>
  <c r="AH692"/>
  <c r="N693"/>
  <c r="AJ693"/>
  <c r="S693"/>
  <c r="T693"/>
  <c r="AG693"/>
  <c r="AH693"/>
  <c r="N694"/>
  <c r="AJ694"/>
  <c r="S694"/>
  <c r="T694"/>
  <c r="AR694"/>
  <c r="AG694"/>
  <c r="AH694"/>
  <c r="N695"/>
  <c r="AJ695" s="1"/>
  <c r="S695"/>
  <c r="T695"/>
  <c r="AN695"/>
  <c r="AG695"/>
  <c r="AH695"/>
  <c r="N696"/>
  <c r="AJ696"/>
  <c r="S696"/>
  <c r="T696"/>
  <c r="AG696"/>
  <c r="AH696"/>
  <c r="N697"/>
  <c r="AJ697"/>
  <c r="S697"/>
  <c r="T697"/>
  <c r="AG697"/>
  <c r="AH697"/>
  <c r="N698"/>
  <c r="AJ698"/>
  <c r="S698"/>
  <c r="T698"/>
  <c r="AR698"/>
  <c r="AG698"/>
  <c r="AH698"/>
  <c r="N699"/>
  <c r="AJ699" s="1"/>
  <c r="S699"/>
  <c r="T699"/>
  <c r="AM699"/>
  <c r="AG699"/>
  <c r="AH699"/>
  <c r="N700"/>
  <c r="AJ700"/>
  <c r="S700"/>
  <c r="T700"/>
  <c r="AN700"/>
  <c r="AG700"/>
  <c r="AH700"/>
  <c r="N701"/>
  <c r="AJ701" s="1"/>
  <c r="S701"/>
  <c r="T701"/>
  <c r="AM701"/>
  <c r="AG701"/>
  <c r="AH701"/>
  <c r="N702"/>
  <c r="AJ702"/>
  <c r="S702"/>
  <c r="T702"/>
  <c r="AN702"/>
  <c r="AG702"/>
  <c r="AH702"/>
  <c r="N703"/>
  <c r="AJ703" s="1"/>
  <c r="S703"/>
  <c r="T703"/>
  <c r="AM703"/>
  <c r="AS703" s="1"/>
  <c r="AG703"/>
  <c r="AH703"/>
  <c r="N704"/>
  <c r="AJ704" s="1"/>
  <c r="N705"/>
  <c r="AJ705" s="1"/>
  <c r="AM705"/>
  <c r="N706"/>
  <c r="AJ706"/>
  <c r="N707"/>
  <c r="AJ707"/>
  <c r="N708"/>
  <c r="AJ708"/>
  <c r="N709"/>
  <c r="AJ709"/>
  <c r="N710"/>
  <c r="AJ710"/>
  <c r="N711"/>
  <c r="AJ711"/>
  <c r="AM711"/>
  <c r="N712"/>
  <c r="AJ712" s="1"/>
  <c r="N713"/>
  <c r="AJ713" s="1"/>
  <c r="AM713"/>
  <c r="N714"/>
  <c r="AJ714"/>
  <c r="AR714"/>
  <c r="AN714"/>
  <c r="N715"/>
  <c r="AJ715"/>
  <c r="N716"/>
  <c r="AJ716"/>
  <c r="S716"/>
  <c r="T716"/>
  <c r="AR716"/>
  <c r="AG716"/>
  <c r="AH716"/>
  <c r="N717"/>
  <c r="AJ717" s="1"/>
  <c r="S717"/>
  <c r="T717"/>
  <c r="AG717"/>
  <c r="AH717"/>
  <c r="N718"/>
  <c r="AJ718" s="1"/>
  <c r="S718"/>
  <c r="T718"/>
  <c r="AG718"/>
  <c r="AH718"/>
  <c r="N719"/>
  <c r="AJ719" s="1"/>
  <c r="S719"/>
  <c r="T719"/>
  <c r="AG719"/>
  <c r="AH719"/>
  <c r="N720"/>
  <c r="AJ720" s="1"/>
  <c r="S720"/>
  <c r="T720"/>
  <c r="AG720"/>
  <c r="AH720"/>
  <c r="N721"/>
  <c r="AJ721" s="1"/>
  <c r="S721"/>
  <c r="T721"/>
  <c r="AN721"/>
  <c r="AG721"/>
  <c r="AH721"/>
  <c r="N722"/>
  <c r="AJ722"/>
  <c r="S722"/>
  <c r="T722"/>
  <c r="AN722"/>
  <c r="AG722"/>
  <c r="AH722"/>
  <c r="N723"/>
  <c r="AJ723" s="1"/>
  <c r="S723"/>
  <c r="T723"/>
  <c r="AM723"/>
  <c r="AS723" s="1"/>
  <c r="AG723"/>
  <c r="AH723"/>
  <c r="N724"/>
  <c r="AJ724" s="1"/>
  <c r="S724"/>
  <c r="T724"/>
  <c r="AG724"/>
  <c r="AH724"/>
  <c r="N725"/>
  <c r="AJ725" s="1"/>
  <c r="S725"/>
  <c r="T725"/>
  <c r="AM725"/>
  <c r="AG725"/>
  <c r="AH725"/>
  <c r="N726"/>
  <c r="AJ726"/>
  <c r="S726"/>
  <c r="T726"/>
  <c r="AG726"/>
  <c r="AH726"/>
  <c r="N727"/>
  <c r="AJ727"/>
  <c r="S727"/>
  <c r="T727"/>
  <c r="AG727"/>
  <c r="AH727"/>
  <c r="N728"/>
  <c r="S728"/>
  <c r="T728"/>
  <c r="AR728"/>
  <c r="AG728"/>
  <c r="AH728"/>
  <c r="AJ728"/>
  <c r="N729"/>
  <c r="S729"/>
  <c r="T729"/>
  <c r="AR729"/>
  <c r="AG729"/>
  <c r="AH729"/>
  <c r="AJ729"/>
  <c r="N730"/>
  <c r="AJ730"/>
  <c r="S730"/>
  <c r="T730"/>
  <c r="AM730"/>
  <c r="AG730"/>
  <c r="AH730"/>
  <c r="N731"/>
  <c r="AJ731" s="1"/>
  <c r="S731"/>
  <c r="T731"/>
  <c r="AG731"/>
  <c r="AH731"/>
  <c r="N732"/>
  <c r="AJ732" s="1"/>
  <c r="S732"/>
  <c r="T732"/>
  <c r="AG732"/>
  <c r="AH732"/>
  <c r="N733"/>
  <c r="AJ733" s="1"/>
  <c r="S733"/>
  <c r="T733"/>
  <c r="AG733"/>
  <c r="AH733"/>
  <c r="N734"/>
  <c r="AJ734" s="1"/>
  <c r="S734"/>
  <c r="T734"/>
  <c r="AN734"/>
  <c r="AG734"/>
  <c r="AH734"/>
  <c r="N735"/>
  <c r="AJ735"/>
  <c r="S735"/>
  <c r="T735"/>
  <c r="AG735"/>
  <c r="AH735"/>
  <c r="N736"/>
  <c r="AJ736"/>
  <c r="S736"/>
  <c r="T736"/>
  <c r="AG736"/>
  <c r="AH736"/>
  <c r="N737"/>
  <c r="AJ737"/>
  <c r="S737"/>
  <c r="T737"/>
  <c r="AG737"/>
  <c r="AH737"/>
  <c r="N738"/>
  <c r="AJ738"/>
  <c r="S738"/>
  <c r="T738"/>
  <c r="AM738"/>
  <c r="AG738"/>
  <c r="AH738"/>
  <c r="N739"/>
  <c r="AJ739" s="1"/>
  <c r="S739"/>
  <c r="AO739" s="1"/>
  <c r="T739"/>
  <c r="AP739" s="1"/>
  <c r="AG739"/>
  <c r="O23" i="36"/>
  <c r="AH739" i="1"/>
  <c r="N740"/>
  <c r="AJ740"/>
  <c r="S740"/>
  <c r="T740"/>
  <c r="AG740"/>
  <c r="AO740" s="1"/>
  <c r="AH740"/>
  <c r="N741"/>
  <c r="AJ741" s="1"/>
  <c r="S741"/>
  <c r="T741"/>
  <c r="AM741"/>
  <c r="AG741"/>
  <c r="AH741"/>
  <c r="N742"/>
  <c r="AJ742"/>
  <c r="S742"/>
  <c r="T742"/>
  <c r="AG742"/>
  <c r="AH742"/>
  <c r="N743"/>
  <c r="S743"/>
  <c r="T743"/>
  <c r="AG743"/>
  <c r="AH743"/>
  <c r="AJ743"/>
  <c r="N744"/>
  <c r="AJ744"/>
  <c r="S744"/>
  <c r="T744"/>
  <c r="AR744"/>
  <c r="AG744"/>
  <c r="AH744"/>
  <c r="N745"/>
  <c r="AJ745" s="1"/>
  <c r="S745"/>
  <c r="T745"/>
  <c r="AN745"/>
  <c r="AG745"/>
  <c r="AH745"/>
  <c r="N746"/>
  <c r="AJ746"/>
  <c r="S746"/>
  <c r="T746"/>
  <c r="AG746"/>
  <c r="AH746"/>
  <c r="N747"/>
  <c r="AJ747"/>
  <c r="S747"/>
  <c r="T747"/>
  <c r="AP747" s="1"/>
  <c r="AR747"/>
  <c r="AG747"/>
  <c r="AH747"/>
  <c r="N748"/>
  <c r="AJ748" s="1"/>
  <c r="S748"/>
  <c r="T748"/>
  <c r="AR748"/>
  <c r="AG748"/>
  <c r="AH748"/>
  <c r="N749"/>
  <c r="AJ749"/>
  <c r="S749"/>
  <c r="T749"/>
  <c r="AM749"/>
  <c r="AG749"/>
  <c r="AH749"/>
  <c r="N750"/>
  <c r="AJ750" s="1"/>
  <c r="S750"/>
  <c r="T750"/>
  <c r="AG750"/>
  <c r="AH750"/>
  <c r="N751"/>
  <c r="AJ751" s="1"/>
  <c r="S751"/>
  <c r="T751"/>
  <c r="AM751"/>
  <c r="AG751"/>
  <c r="AH751"/>
  <c r="N752"/>
  <c r="AJ752"/>
  <c r="S752"/>
  <c r="T752"/>
  <c r="AR752"/>
  <c r="AG752"/>
  <c r="AH752"/>
  <c r="N753"/>
  <c r="AJ753" s="1"/>
  <c r="S753"/>
  <c r="T753"/>
  <c r="AM753"/>
  <c r="AG753"/>
  <c r="AH753"/>
  <c r="N754"/>
  <c r="AJ754"/>
  <c r="S754"/>
  <c r="T754"/>
  <c r="AG754"/>
  <c r="AH754"/>
  <c r="N755"/>
  <c r="AJ755"/>
  <c r="S755"/>
  <c r="T755"/>
  <c r="AG755"/>
  <c r="AH755"/>
  <c r="N756"/>
  <c r="AJ756"/>
  <c r="S756"/>
  <c r="T756"/>
  <c r="AR756"/>
  <c r="AG756"/>
  <c r="AH756"/>
  <c r="AM756"/>
  <c r="N757"/>
  <c r="AJ757"/>
  <c r="S757"/>
  <c r="T757"/>
  <c r="AG757"/>
  <c r="AH757"/>
  <c r="N758"/>
  <c r="AJ758"/>
  <c r="S758"/>
  <c r="T758"/>
  <c r="AM758"/>
  <c r="AG758"/>
  <c r="AH758"/>
  <c r="N759"/>
  <c r="AJ759" s="1"/>
  <c r="S759"/>
  <c r="O33" i="36"/>
  <c r="T759" i="1"/>
  <c r="AM759"/>
  <c r="AG759"/>
  <c r="AH759"/>
  <c r="N760"/>
  <c r="AJ760" s="1"/>
  <c r="S760"/>
  <c r="T760"/>
  <c r="AR760"/>
  <c r="AN760"/>
  <c r="AG760"/>
  <c r="AX760" s="1"/>
  <c r="AH760"/>
  <c r="N761"/>
  <c r="AJ761" s="1"/>
  <c r="S761"/>
  <c r="T761"/>
  <c r="AG761"/>
  <c r="AH761"/>
  <c r="N762"/>
  <c r="AJ762" s="1"/>
  <c r="S762"/>
  <c r="AV762" s="1"/>
  <c r="T762"/>
  <c r="AN762"/>
  <c r="AG762"/>
  <c r="AH762"/>
  <c r="N763"/>
  <c r="AJ763"/>
  <c r="S763"/>
  <c r="T763"/>
  <c r="AG763"/>
  <c r="AH763"/>
  <c r="J72" i="29" s="1"/>
  <c r="J72" i="30" s="1"/>
  <c r="N764" i="1"/>
  <c r="AJ764"/>
  <c r="S764"/>
  <c r="T764"/>
  <c r="AR764"/>
  <c r="AM764"/>
  <c r="AG764"/>
  <c r="AH764"/>
  <c r="N765"/>
  <c r="AJ765"/>
  <c r="S765"/>
  <c r="T765"/>
  <c r="AN765"/>
  <c r="AG765"/>
  <c r="AH765"/>
  <c r="N766"/>
  <c r="AJ766" s="1"/>
  <c r="S766"/>
  <c r="T766"/>
  <c r="AG766"/>
  <c r="AH766"/>
  <c r="N767"/>
  <c r="AJ767" s="1"/>
  <c r="S767"/>
  <c r="T767"/>
  <c r="AM767"/>
  <c r="AG767"/>
  <c r="AH767"/>
  <c r="N768"/>
  <c r="AJ768"/>
  <c r="S768"/>
  <c r="T768"/>
  <c r="AN768"/>
  <c r="AG768"/>
  <c r="AH768"/>
  <c r="N769"/>
  <c r="AJ769" s="1"/>
  <c r="S769"/>
  <c r="T769"/>
  <c r="AM769"/>
  <c r="AG769"/>
  <c r="AH769"/>
  <c r="N770"/>
  <c r="AJ770"/>
  <c r="S770"/>
  <c r="T770"/>
  <c r="AN770"/>
  <c r="AG770"/>
  <c r="AH770"/>
  <c r="N771"/>
  <c r="AJ771" s="1"/>
  <c r="S771"/>
  <c r="T771"/>
  <c r="AG771"/>
  <c r="AH771"/>
  <c r="N772"/>
  <c r="AJ772" s="1"/>
  <c r="S772"/>
  <c r="T772"/>
  <c r="AR772"/>
  <c r="AG772"/>
  <c r="AH772"/>
  <c r="N773"/>
  <c r="AJ773"/>
  <c r="S773"/>
  <c r="T773"/>
  <c r="AN773"/>
  <c r="AG773"/>
  <c r="AH773"/>
  <c r="N774"/>
  <c r="AJ774" s="1"/>
  <c r="S774"/>
  <c r="T774"/>
  <c r="AR774"/>
  <c r="AG774"/>
  <c r="AH774"/>
  <c r="N775"/>
  <c r="AJ775"/>
  <c r="S775"/>
  <c r="T775"/>
  <c r="AM775"/>
  <c r="AG775"/>
  <c r="AH775"/>
  <c r="N776"/>
  <c r="AJ776" s="1"/>
  <c r="S776"/>
  <c r="T776"/>
  <c r="AR776"/>
  <c r="AN776"/>
  <c r="AG776"/>
  <c r="AH776"/>
  <c r="N777"/>
  <c r="AJ777" s="1"/>
  <c r="S777"/>
  <c r="T777"/>
  <c r="AR777"/>
  <c r="AG777"/>
  <c r="AH777"/>
  <c r="N778"/>
  <c r="AJ778"/>
  <c r="S778"/>
  <c r="T778"/>
  <c r="AG778"/>
  <c r="AH778"/>
  <c r="N779"/>
  <c r="AJ779"/>
  <c r="S779"/>
  <c r="T779"/>
  <c r="AR779"/>
  <c r="AM779"/>
  <c r="AG779"/>
  <c r="AH779"/>
  <c r="N780"/>
  <c r="AJ780"/>
  <c r="S780"/>
  <c r="T780"/>
  <c r="AN780"/>
  <c r="AG780"/>
  <c r="AH780"/>
  <c r="N781"/>
  <c r="AJ781" s="1"/>
  <c r="S781"/>
  <c r="T781"/>
  <c r="AR781"/>
  <c r="AM781"/>
  <c r="AG781"/>
  <c r="AH781"/>
  <c r="N782"/>
  <c r="AJ782" s="1"/>
  <c r="S782"/>
  <c r="T782"/>
  <c r="AR782"/>
  <c r="AN782"/>
  <c r="AG782"/>
  <c r="AH782"/>
  <c r="N783"/>
  <c r="AJ783" s="1"/>
  <c r="S783"/>
  <c r="T783"/>
  <c r="AN783"/>
  <c r="AG783"/>
  <c r="AH783"/>
  <c r="N784"/>
  <c r="AJ784"/>
  <c r="S784"/>
  <c r="T784"/>
  <c r="AR784"/>
  <c r="AG784"/>
  <c r="AH784"/>
  <c r="N785"/>
  <c r="AJ785" s="1"/>
  <c r="S785"/>
  <c r="T785"/>
  <c r="AR785"/>
  <c r="AN785"/>
  <c r="AG785"/>
  <c r="AH785"/>
  <c r="N786"/>
  <c r="AJ786" s="1"/>
  <c r="S786"/>
  <c r="T786"/>
  <c r="AR786"/>
  <c r="AG786"/>
  <c r="AH786"/>
  <c r="N787"/>
  <c r="AJ787"/>
  <c r="S787"/>
  <c r="T787"/>
  <c r="AM787"/>
  <c r="AG787"/>
  <c r="AH787"/>
  <c r="N788"/>
  <c r="AJ788" s="1"/>
  <c r="S788"/>
  <c r="T788"/>
  <c r="AN788"/>
  <c r="AG788"/>
  <c r="AH788"/>
  <c r="N789"/>
  <c r="AJ789"/>
  <c r="S789"/>
  <c r="T789"/>
  <c r="AR789"/>
  <c r="AM789"/>
  <c r="AG789"/>
  <c r="AH789"/>
  <c r="N790"/>
  <c r="AJ790"/>
  <c r="S790"/>
  <c r="T790"/>
  <c r="AN790"/>
  <c r="AG790"/>
  <c r="AH790"/>
  <c r="N791"/>
  <c r="AJ791" s="1"/>
  <c r="S791"/>
  <c r="T791"/>
  <c r="D37" i="29" s="1"/>
  <c r="D37" i="30" s="1"/>
  <c r="AN791" i="1"/>
  <c r="AG791"/>
  <c r="J68" i="29" s="1"/>
  <c r="J68" i="30" s="1"/>
  <c r="AH791" i="1"/>
  <c r="J37" i="29"/>
  <c r="J37" i="30" s="1"/>
  <c r="N792" i="1"/>
  <c r="AJ792" s="1"/>
  <c r="S792"/>
  <c r="T792"/>
  <c r="AM792"/>
  <c r="AG792"/>
  <c r="AH792"/>
  <c r="N793"/>
  <c r="AJ793"/>
  <c r="S793"/>
  <c r="T793"/>
  <c r="AR793"/>
  <c r="AN793"/>
  <c r="AG793"/>
  <c r="AH793"/>
  <c r="N794"/>
  <c r="AJ794"/>
  <c r="S794"/>
  <c r="T794"/>
  <c r="AM794"/>
  <c r="AG794"/>
  <c r="AH794"/>
  <c r="N795"/>
  <c r="AJ795" s="1"/>
  <c r="S795"/>
  <c r="T795"/>
  <c r="AM795"/>
  <c r="AG795"/>
  <c r="AH795"/>
  <c r="N796"/>
  <c r="AJ796"/>
  <c r="S796"/>
  <c r="T796"/>
  <c r="AR796"/>
  <c r="AN796"/>
  <c r="AG796"/>
  <c r="AH796"/>
  <c r="N797"/>
  <c r="AJ797"/>
  <c r="S797"/>
  <c r="T797"/>
  <c r="AM797"/>
  <c r="AG797"/>
  <c r="AH797"/>
  <c r="N798"/>
  <c r="AJ798" s="1"/>
  <c r="S798"/>
  <c r="T798"/>
  <c r="AN798"/>
  <c r="AG798"/>
  <c r="AH798"/>
  <c r="N799"/>
  <c r="AJ799"/>
  <c r="S799"/>
  <c r="T799"/>
  <c r="AR799"/>
  <c r="AN799"/>
  <c r="AG799"/>
  <c r="AH799"/>
  <c r="J92" i="29" s="1"/>
  <c r="J92" i="30" s="1"/>
  <c r="N800" i="1"/>
  <c r="AJ800"/>
  <c r="S800"/>
  <c r="T800"/>
  <c r="AR800"/>
  <c r="AG800"/>
  <c r="AH800"/>
  <c r="N801"/>
  <c r="AJ801"/>
  <c r="S801"/>
  <c r="T801"/>
  <c r="AG801"/>
  <c r="AH801"/>
  <c r="N802"/>
  <c r="AJ802"/>
  <c r="S802"/>
  <c r="T802"/>
  <c r="AM802"/>
  <c r="AG802"/>
  <c r="AH802"/>
  <c r="N803"/>
  <c r="AJ803" s="1"/>
  <c r="S803"/>
  <c r="T803"/>
  <c r="AM803"/>
  <c r="AG803"/>
  <c r="AH803"/>
  <c r="N804"/>
  <c r="AJ804"/>
  <c r="S804"/>
  <c r="T804"/>
  <c r="AR804"/>
  <c r="AN804"/>
  <c r="AG804"/>
  <c r="AH804"/>
  <c r="N805"/>
  <c r="AJ805"/>
  <c r="S805"/>
  <c r="T805"/>
  <c r="AR805"/>
  <c r="AM805"/>
  <c r="AG805"/>
  <c r="AH805"/>
  <c r="N806"/>
  <c r="AJ806"/>
  <c r="S806"/>
  <c r="T806"/>
  <c r="AN806"/>
  <c r="AG806"/>
  <c r="AH806"/>
  <c r="N807"/>
  <c r="AJ807" s="1"/>
  <c r="S807"/>
  <c r="T807"/>
  <c r="AG807"/>
  <c r="AH807"/>
  <c r="N808"/>
  <c r="AJ808" s="1"/>
  <c r="S808"/>
  <c r="T808"/>
  <c r="AR808"/>
  <c r="AN808"/>
  <c r="AG808"/>
  <c r="AH808"/>
  <c r="N809"/>
  <c r="AJ809" s="1"/>
  <c r="S809"/>
  <c r="T809"/>
  <c r="AG809"/>
  <c r="AH809"/>
  <c r="N810"/>
  <c r="AJ810" s="1"/>
  <c r="S810"/>
  <c r="T810"/>
  <c r="AM810"/>
  <c r="AG810"/>
  <c r="AH810"/>
  <c r="N811"/>
  <c r="AJ811"/>
  <c r="S811"/>
  <c r="T811"/>
  <c r="AM811"/>
  <c r="AS811"/>
  <c r="AG811"/>
  <c r="AH811"/>
  <c r="N812"/>
  <c r="AJ812"/>
  <c r="S812"/>
  <c r="T812"/>
  <c r="AR812"/>
  <c r="AN812"/>
  <c r="AG812"/>
  <c r="AH812"/>
  <c r="N813"/>
  <c r="AJ813"/>
  <c r="S813"/>
  <c r="T813"/>
  <c r="AM813"/>
  <c r="AG813"/>
  <c r="AH813"/>
  <c r="N814"/>
  <c r="AJ814" s="1"/>
  <c r="S814"/>
  <c r="T814"/>
  <c r="AR814"/>
  <c r="AN814"/>
  <c r="AG814"/>
  <c r="AH814"/>
  <c r="N815"/>
  <c r="AJ815" s="1"/>
  <c r="S815"/>
  <c r="T815"/>
  <c r="AG815"/>
  <c r="AH815"/>
  <c r="N816"/>
  <c r="AJ816" s="1"/>
  <c r="S816"/>
  <c r="T816"/>
  <c r="AG816"/>
  <c r="AH816"/>
  <c r="N817"/>
  <c r="AJ817" s="1"/>
  <c r="S817"/>
  <c r="T817"/>
  <c r="AN817"/>
  <c r="AG817"/>
  <c r="AH817"/>
  <c r="N818"/>
  <c r="AJ818"/>
  <c r="S818"/>
  <c r="T818"/>
  <c r="AR818"/>
  <c r="AG818"/>
  <c r="AH818"/>
  <c r="N819"/>
  <c r="AJ819" s="1"/>
  <c r="S819"/>
  <c r="T819"/>
  <c r="AM819"/>
  <c r="AS819" s="1"/>
  <c r="AG819"/>
  <c r="AH819"/>
  <c r="N820"/>
  <c r="AJ820"/>
  <c r="S820"/>
  <c r="T820"/>
  <c r="AR820"/>
  <c r="AN820"/>
  <c r="AG820"/>
  <c r="AH820"/>
  <c r="N821"/>
  <c r="AJ821"/>
  <c r="S821"/>
  <c r="T821"/>
  <c r="AR821"/>
  <c r="AM821"/>
  <c r="AG821"/>
  <c r="AH821"/>
  <c r="N822"/>
  <c r="AJ822"/>
  <c r="S822"/>
  <c r="T822"/>
  <c r="AM822"/>
  <c r="AN822"/>
  <c r="AG822"/>
  <c r="AH822"/>
  <c r="N823"/>
  <c r="AJ823"/>
  <c r="S823"/>
  <c r="T823"/>
  <c r="AG823"/>
  <c r="AH823"/>
  <c r="N824"/>
  <c r="AJ824"/>
  <c r="S824"/>
  <c r="T824"/>
  <c r="AR824"/>
  <c r="AG824"/>
  <c r="AH824"/>
  <c r="N825"/>
  <c r="AJ825" s="1"/>
  <c r="S825"/>
  <c r="T825"/>
  <c r="AG825"/>
  <c r="AH825"/>
  <c r="N826"/>
  <c r="AJ826" s="1"/>
  <c r="S826"/>
  <c r="T826"/>
  <c r="AM826"/>
  <c r="AG826"/>
  <c r="AH826"/>
  <c r="N827"/>
  <c r="AJ827"/>
  <c r="S827"/>
  <c r="T827"/>
  <c r="AM827"/>
  <c r="AG827"/>
  <c r="AH827"/>
  <c r="N828"/>
  <c r="AJ828" s="1"/>
  <c r="S828"/>
  <c r="T828"/>
  <c r="D101" i="29"/>
  <c r="D101" i="30" s="1"/>
  <c r="AR828" i="1"/>
  <c r="AN828"/>
  <c r="AG828"/>
  <c r="AH828"/>
  <c r="O829"/>
  <c r="P829"/>
  <c r="AC829"/>
  <c r="AD829"/>
  <c r="AJ829"/>
  <c r="AJ831"/>
  <c r="N832"/>
  <c r="AJ832" s="1"/>
  <c r="AM832"/>
  <c r="N833"/>
  <c r="AJ833"/>
  <c r="AK833"/>
  <c r="AR833" s="1"/>
  <c r="N834"/>
  <c r="AJ834" s="1"/>
  <c r="AM834"/>
  <c r="N835"/>
  <c r="AJ835"/>
  <c r="T835"/>
  <c r="AL835"/>
  <c r="AN835"/>
  <c r="AH835"/>
  <c r="N836"/>
  <c r="AJ836"/>
  <c r="T836"/>
  <c r="AL836"/>
  <c r="AR836" s="1"/>
  <c r="AM836"/>
  <c r="AH836"/>
  <c r="N837"/>
  <c r="AJ837" s="1"/>
  <c r="AN837"/>
  <c r="N838"/>
  <c r="AJ838"/>
  <c r="AM838"/>
  <c r="AN838"/>
  <c r="N839"/>
  <c r="AN839"/>
  <c r="AJ839"/>
  <c r="N840"/>
  <c r="AJ840" s="1"/>
  <c r="AM840"/>
  <c r="N841"/>
  <c r="AJ841"/>
  <c r="AN841"/>
  <c r="AS841" s="1"/>
  <c r="N842"/>
  <c r="AJ842" s="1"/>
  <c r="T842"/>
  <c r="AM842"/>
  <c r="AH842"/>
  <c r="N843"/>
  <c r="AJ843"/>
  <c r="T843"/>
  <c r="AL843"/>
  <c r="AR843" s="1"/>
  <c r="AN843"/>
  <c r="AH843"/>
  <c r="N844"/>
  <c r="AJ844"/>
  <c r="T844"/>
  <c r="AL844"/>
  <c r="AM844"/>
  <c r="AH844"/>
  <c r="N845"/>
  <c r="T845"/>
  <c r="AN845"/>
  <c r="AH845"/>
  <c r="AJ845"/>
  <c r="N846"/>
  <c r="AJ846" s="1"/>
  <c r="AM846"/>
  <c r="AN846"/>
  <c r="N847"/>
  <c r="AJ847" s="1"/>
  <c r="T847"/>
  <c r="AN847"/>
  <c r="AL847"/>
  <c r="N848"/>
  <c r="AJ848"/>
  <c r="T848"/>
  <c r="AL848"/>
  <c r="AR848" s="1"/>
  <c r="AM848"/>
  <c r="AN848"/>
  <c r="AH848"/>
  <c r="N849"/>
  <c r="AJ849" s="1"/>
  <c r="S849"/>
  <c r="AO849" s="1"/>
  <c r="T849"/>
  <c r="AN849"/>
  <c r="AG849"/>
  <c r="AH849"/>
  <c r="N850"/>
  <c r="AJ850" s="1"/>
  <c r="S850"/>
  <c r="T850"/>
  <c r="AM850"/>
  <c r="AN850"/>
  <c r="AG850"/>
  <c r="AH850"/>
  <c r="N851"/>
  <c r="AJ851" s="1"/>
  <c r="S851"/>
  <c r="T851"/>
  <c r="AR851"/>
  <c r="AN851"/>
  <c r="AS851" s="1"/>
  <c r="AG851"/>
  <c r="AH851"/>
  <c r="N852"/>
  <c r="AJ852" s="1"/>
  <c r="S852"/>
  <c r="T852"/>
  <c r="AM852"/>
  <c r="AS852" s="1"/>
  <c r="AN852"/>
  <c r="AG852"/>
  <c r="AH852"/>
  <c r="N853"/>
  <c r="AJ853"/>
  <c r="S853"/>
  <c r="T853"/>
  <c r="AR853"/>
  <c r="AG853"/>
  <c r="AH853"/>
  <c r="AN853"/>
  <c r="N854"/>
  <c r="AJ854"/>
  <c r="S854"/>
  <c r="T854"/>
  <c r="AM854"/>
  <c r="AN854"/>
  <c r="AG854"/>
  <c r="AH854"/>
  <c r="N855"/>
  <c r="AJ855"/>
  <c r="S855"/>
  <c r="T855"/>
  <c r="AN855"/>
  <c r="AG855"/>
  <c r="AH855"/>
  <c r="N856"/>
  <c r="AJ856" s="1"/>
  <c r="S856"/>
  <c r="T856"/>
  <c r="AM856"/>
  <c r="AS856" s="1"/>
  <c r="AN856"/>
  <c r="AG856"/>
  <c r="AH856"/>
  <c r="N857"/>
  <c r="AJ857" s="1"/>
  <c r="S857"/>
  <c r="T857"/>
  <c r="AR857"/>
  <c r="AN857"/>
  <c r="AS857" s="1"/>
  <c r="AG857"/>
  <c r="AH857"/>
  <c r="N858"/>
  <c r="AJ858" s="1"/>
  <c r="AM858"/>
  <c r="AN858"/>
  <c r="N859"/>
  <c r="AJ859" s="1"/>
  <c r="AK859"/>
  <c r="AR859" s="1"/>
  <c r="AN859"/>
  <c r="AS859" s="1"/>
  <c r="N860"/>
  <c r="AJ860" s="1"/>
  <c r="AM860"/>
  <c r="AN860"/>
  <c r="N861"/>
  <c r="AJ861" s="1"/>
  <c r="AN861"/>
  <c r="AS861" s="1"/>
  <c r="AK861"/>
  <c r="N862"/>
  <c r="AJ862"/>
  <c r="AM862"/>
  <c r="AN862"/>
  <c r="AS862" s="1"/>
  <c r="N863"/>
  <c r="AJ863" s="1"/>
  <c r="AK863"/>
  <c r="AR863" s="1"/>
  <c r="AN863"/>
  <c r="AS863" s="1"/>
  <c r="N864"/>
  <c r="AJ864" s="1"/>
  <c r="AM864"/>
  <c r="AN864"/>
  <c r="N865"/>
  <c r="AJ865" s="1"/>
  <c r="AK865"/>
  <c r="AN865"/>
  <c r="N866"/>
  <c r="AJ866" s="1"/>
  <c r="AN866"/>
  <c r="N867"/>
  <c r="AJ867"/>
  <c r="AN867"/>
  <c r="N868"/>
  <c r="AJ868" s="1"/>
  <c r="T868"/>
  <c r="AM868"/>
  <c r="AN868"/>
  <c r="AH868"/>
  <c r="N869"/>
  <c r="AJ869" s="1"/>
  <c r="T869"/>
  <c r="AL869"/>
  <c r="AR869"/>
  <c r="AH869"/>
  <c r="AN869"/>
  <c r="N870"/>
  <c r="AJ870"/>
  <c r="T870"/>
  <c r="AM870"/>
  <c r="AN870"/>
  <c r="AH870"/>
  <c r="N871"/>
  <c r="AJ871"/>
  <c r="T871"/>
  <c r="AL871"/>
  <c r="AR871" s="1"/>
  <c r="AN871"/>
  <c r="AH871"/>
  <c r="N872"/>
  <c r="AJ872"/>
  <c r="T872"/>
  <c r="AL872"/>
  <c r="AM872"/>
  <c r="AN872"/>
  <c r="AH872"/>
  <c r="N873"/>
  <c r="AJ873"/>
  <c r="T873"/>
  <c r="AL873"/>
  <c r="AR873" s="1"/>
  <c r="AN873"/>
  <c r="AS873" s="1"/>
  <c r="N874"/>
  <c r="AJ874" s="1"/>
  <c r="T874"/>
  <c r="AL874"/>
  <c r="AR874" s="1"/>
  <c r="AM874"/>
  <c r="AN874"/>
  <c r="AH874"/>
  <c r="AH888" s="1"/>
  <c r="N875"/>
  <c r="AJ875"/>
  <c r="T875"/>
  <c r="AL875"/>
  <c r="AR875" s="1"/>
  <c r="AN875"/>
  <c r="AH875"/>
  <c r="N876"/>
  <c r="AJ876"/>
  <c r="S876"/>
  <c r="T876"/>
  <c r="AM876"/>
  <c r="AN876"/>
  <c r="AG876"/>
  <c r="AH876"/>
  <c r="N877"/>
  <c r="AJ877"/>
  <c r="S877"/>
  <c r="T877"/>
  <c r="AR877"/>
  <c r="AN877"/>
  <c r="AG877"/>
  <c r="AH877"/>
  <c r="N878"/>
  <c r="AJ878"/>
  <c r="S878"/>
  <c r="T878"/>
  <c r="AM878"/>
  <c r="AN878"/>
  <c r="AG878"/>
  <c r="AH878"/>
  <c r="N879"/>
  <c r="AJ879"/>
  <c r="S879"/>
  <c r="T879"/>
  <c r="AN879"/>
  <c r="AG879"/>
  <c r="AH879"/>
  <c r="N880"/>
  <c r="AJ880" s="1"/>
  <c r="S880"/>
  <c r="T880"/>
  <c r="AM880"/>
  <c r="AN880"/>
  <c r="AG880"/>
  <c r="AH880"/>
  <c r="N881"/>
  <c r="AJ881" s="1"/>
  <c r="S881"/>
  <c r="T881"/>
  <c r="AN881"/>
  <c r="AG881"/>
  <c r="AH881"/>
  <c r="N882"/>
  <c r="AJ882"/>
  <c r="S882"/>
  <c r="T882"/>
  <c r="AM882"/>
  <c r="AN882"/>
  <c r="AG882"/>
  <c r="AH882"/>
  <c r="N883"/>
  <c r="AJ883"/>
  <c r="S883"/>
  <c r="T883"/>
  <c r="AR883"/>
  <c r="AN883"/>
  <c r="AG883"/>
  <c r="AH883"/>
  <c r="N884"/>
  <c r="AJ884"/>
  <c r="AM884"/>
  <c r="AN884"/>
  <c r="N885"/>
  <c r="T885"/>
  <c r="AN885"/>
  <c r="AH885"/>
  <c r="AJ885"/>
  <c r="N886"/>
  <c r="AJ886" s="1"/>
  <c r="T886"/>
  <c r="AL886"/>
  <c r="AR886" s="1"/>
  <c r="AM886"/>
  <c r="AN886"/>
  <c r="AH886"/>
  <c r="AP886" s="1"/>
  <c r="AT886" s="1"/>
  <c r="N887"/>
  <c r="AJ887" s="1"/>
  <c r="AK887"/>
  <c r="AR887" s="1"/>
  <c r="AN887"/>
  <c r="O888"/>
  <c r="P888"/>
  <c r="Q888"/>
  <c r="R888"/>
  <c r="AC888"/>
  <c r="AD888"/>
  <c r="AD890"/>
  <c r="AE888"/>
  <c r="AF888"/>
  <c r="AF894" s="1"/>
  <c r="AF4" s="1"/>
  <c r="AJ888"/>
  <c r="AJ890"/>
  <c r="P898"/>
  <c r="AD898"/>
  <c r="P899"/>
  <c r="AD899"/>
  <c r="P901"/>
  <c r="V901"/>
  <c r="AC901" s="1"/>
  <c r="AK901" s="1"/>
  <c r="Z901"/>
  <c r="AG901"/>
  <c r="AO901" s="1"/>
  <c r="AD901"/>
  <c r="AH901"/>
  <c r="P902"/>
  <c r="V902"/>
  <c r="AC902"/>
  <c r="AK902" s="1"/>
  <c r="Z902"/>
  <c r="AG902" s="1"/>
  <c r="AO902" s="1"/>
  <c r="AD902"/>
  <c r="AH902"/>
  <c r="P904"/>
  <c r="T904"/>
  <c r="T905"/>
  <c r="V904"/>
  <c r="AC904" s="1"/>
  <c r="AK904" s="1"/>
  <c r="Z904"/>
  <c r="AG904"/>
  <c r="AO904" s="1"/>
  <c r="AD904"/>
  <c r="P905"/>
  <c r="V905"/>
  <c r="AC905" s="1"/>
  <c r="AK905" s="1"/>
  <c r="Z905"/>
  <c r="AG905"/>
  <c r="AO905" s="1"/>
  <c r="AD905"/>
  <c r="AH905"/>
  <c r="P907"/>
  <c r="V907"/>
  <c r="AC907"/>
  <c r="AK907" s="1"/>
  <c r="Z907"/>
  <c r="AD907"/>
  <c r="AG907"/>
  <c r="AO907" s="1"/>
  <c r="AH907"/>
  <c r="P908"/>
  <c r="V908"/>
  <c r="AC908" s="1"/>
  <c r="AK908" s="1"/>
  <c r="Z908"/>
  <c r="AG908"/>
  <c r="AO908" s="1"/>
  <c r="AD908"/>
  <c r="AH908"/>
  <c r="V910"/>
  <c r="AC910" s="1"/>
  <c r="AK910" s="1"/>
  <c r="Z910"/>
  <c r="AG910"/>
  <c r="AO910" s="1"/>
  <c r="P911"/>
  <c r="V911"/>
  <c r="AC911"/>
  <c r="AK911" s="1"/>
  <c r="Z911"/>
  <c r="AG911"/>
  <c r="AO911" s="1"/>
  <c r="G61" i="4"/>
  <c r="H10"/>
  <c r="H61"/>
  <c r="M9"/>
  <c r="M60"/>
  <c r="J60"/>
  <c r="E61"/>
  <c r="E30"/>
  <c r="H60" i="8"/>
  <c r="N9" i="4"/>
  <c r="N60"/>
  <c r="K60"/>
  <c r="G10" i="29"/>
  <c r="H10" s="1"/>
  <c r="J10" s="1"/>
  <c r="K10" s="1"/>
  <c r="M10" s="1"/>
  <c r="N10" s="1"/>
  <c r="AL845" i="1"/>
  <c r="AR845" s="1"/>
  <c r="AR787"/>
  <c r="AR783"/>
  <c r="AR768"/>
  <c r="P894" i="27"/>
  <c r="P4" s="1"/>
  <c r="AR692" i="1"/>
  <c r="AR686"/>
  <c r="AR685"/>
  <c r="AR676"/>
  <c r="W905"/>
  <c r="AR822"/>
  <c r="AR792"/>
  <c r="AR739"/>
  <c r="AR732"/>
  <c r="AR706"/>
  <c r="AN173"/>
  <c r="R890" i="26"/>
  <c r="R13"/>
  <c r="R894"/>
  <c r="R4"/>
  <c r="T888"/>
  <c r="O890"/>
  <c r="O13" s="1"/>
  <c r="P892"/>
  <c r="P2" s="1"/>
  <c r="AL217" i="1"/>
  <c r="AL198"/>
  <c r="AR198" s="1"/>
  <c r="N551" i="26"/>
  <c r="AR720" i="1"/>
  <c r="AR702"/>
  <c r="AR700"/>
  <c r="AR678"/>
  <c r="AR677"/>
  <c r="AR660"/>
  <c r="AR630"/>
  <c r="AR629"/>
  <c r="AR628"/>
  <c r="AR624"/>
  <c r="AR614"/>
  <c r="AR612"/>
  <c r="AR611"/>
  <c r="AR596"/>
  <c r="AR586"/>
  <c r="AR582"/>
  <c r="AR573"/>
  <c r="AR536"/>
  <c r="AR526"/>
  <c r="AR525"/>
  <c r="AR494"/>
  <c r="AR460"/>
  <c r="AR442"/>
  <c r="AR418"/>
  <c r="AR396"/>
  <c r="AR394"/>
  <c r="N562" i="26"/>
  <c r="N563"/>
  <c r="AR73" i="1"/>
  <c r="AL24"/>
  <c r="AR24" s="1"/>
  <c r="S888" i="25"/>
  <c r="S890" s="1"/>
  <c r="S13" s="1"/>
  <c r="AR659" i="1"/>
  <c r="AR638"/>
  <c r="AL120"/>
  <c r="AL67"/>
  <c r="AR67" s="1"/>
  <c r="AL56"/>
  <c r="AR817"/>
  <c r="AR802"/>
  <c r="AR703"/>
  <c r="AR697"/>
  <c r="AR696"/>
  <c r="AR626"/>
  <c r="AR621"/>
  <c r="AR598"/>
  <c r="AR290"/>
  <c r="AL277"/>
  <c r="AR740"/>
  <c r="AR737"/>
  <c r="AR736"/>
  <c r="AR710"/>
  <c r="AR662"/>
  <c r="AR652"/>
  <c r="AR651"/>
  <c r="AR645"/>
  <c r="AR592"/>
  <c r="AR584"/>
  <c r="AR578"/>
  <c r="AR574"/>
  <c r="AR572"/>
  <c r="AR558"/>
  <c r="AR552"/>
  <c r="AR550"/>
  <c r="AR544"/>
  <c r="AR518"/>
  <c r="AR504"/>
  <c r="AL271"/>
  <c r="AR488"/>
  <c r="AR483"/>
  <c r="AR464"/>
  <c r="AR452"/>
  <c r="AR444"/>
  <c r="AR426"/>
  <c r="AR420"/>
  <c r="AR414"/>
  <c r="AR392"/>
  <c r="AL22"/>
  <c r="AR22" s="1"/>
  <c r="AL252"/>
  <c r="AR252" s="1"/>
  <c r="AL220"/>
  <c r="AR220" s="1"/>
  <c r="AL17"/>
  <c r="AL15"/>
  <c r="P894" i="20"/>
  <c r="P4" s="1"/>
  <c r="AL366" i="1"/>
  <c r="AK867"/>
  <c r="AR867" s="1"/>
  <c r="AR823"/>
  <c r="AR819"/>
  <c r="AR806"/>
  <c r="AR803"/>
  <c r="AR801"/>
  <c r="AR798"/>
  <c r="AR794"/>
  <c r="AR790"/>
  <c r="AR788"/>
  <c r="AR780"/>
  <c r="AR778"/>
  <c r="AR770"/>
  <c r="AR769"/>
  <c r="AR766"/>
  <c r="AR762"/>
  <c r="AR758"/>
  <c r="AR754"/>
  <c r="AR750"/>
  <c r="AR746"/>
  <c r="AR742"/>
  <c r="AR738"/>
  <c r="AR734"/>
  <c r="AR730"/>
  <c r="AR726"/>
  <c r="AR724"/>
  <c r="AR722"/>
  <c r="AR718"/>
  <c r="AR712"/>
  <c r="AR708"/>
  <c r="AR704"/>
  <c r="AR701"/>
  <c r="AR695"/>
  <c r="AR683"/>
  <c r="AR679"/>
  <c r="AR666"/>
  <c r="AR663"/>
  <c r="AR658"/>
  <c r="AR656"/>
  <c r="AR653"/>
  <c r="AR650"/>
  <c r="AR644"/>
  <c r="AR643"/>
  <c r="AR636"/>
  <c r="AR632"/>
  <c r="AR631"/>
  <c r="AR623"/>
  <c r="AR616"/>
  <c r="AR613"/>
  <c r="AR609"/>
  <c r="AR570"/>
  <c r="AR568"/>
  <c r="AR566"/>
  <c r="AR560"/>
  <c r="AR534"/>
  <c r="AR523"/>
  <c r="AL382"/>
  <c r="AL380"/>
  <c r="AR380" s="1"/>
  <c r="AL365"/>
  <c r="AR365" s="1"/>
  <c r="AR474"/>
  <c r="AR470"/>
  <c r="AR466"/>
  <c r="AR462"/>
  <c r="AR458"/>
  <c r="AR454"/>
  <c r="AR450"/>
  <c r="AR446"/>
  <c r="AR440"/>
  <c r="AR430"/>
  <c r="AR422"/>
  <c r="AR412"/>
  <c r="AL345"/>
  <c r="AL327"/>
  <c r="AL281"/>
  <c r="AL275"/>
  <c r="AL273"/>
  <c r="AL270"/>
  <c r="AL211"/>
  <c r="AL207"/>
  <c r="AL203"/>
  <c r="AL199"/>
  <c r="AL193"/>
  <c r="AL182"/>
  <c r="AR63"/>
  <c r="AL60"/>
  <c r="AR58"/>
  <c r="G82" i="7"/>
  <c r="G39"/>
  <c r="AL842" i="1"/>
  <c r="AR842"/>
  <c r="AN579"/>
  <c r="AN575"/>
  <c r="AN573"/>
  <c r="AM571"/>
  <c r="AL367"/>
  <c r="AR367"/>
  <c r="AR353"/>
  <c r="AK345"/>
  <c r="AR345" s="1"/>
  <c r="AR335"/>
  <c r="AL328"/>
  <c r="AK327"/>
  <c r="AL322"/>
  <c r="AR322" s="1"/>
  <c r="AK320"/>
  <c r="AK318"/>
  <c r="AR318"/>
  <c r="AK316"/>
  <c r="AR316"/>
  <c r="AR315"/>
  <c r="AK314"/>
  <c r="AR314" s="1"/>
  <c r="AR313"/>
  <c r="AK312"/>
  <c r="AR312" s="1"/>
  <c r="AK308"/>
  <c r="AK306"/>
  <c r="AK304"/>
  <c r="AR303"/>
  <c r="AK302"/>
  <c r="AK300"/>
  <c r="AR300" s="1"/>
  <c r="AK298"/>
  <c r="AR298" s="1"/>
  <c r="AK296"/>
  <c r="AK294"/>
  <c r="AR294" s="1"/>
  <c r="AK275"/>
  <c r="AK268"/>
  <c r="AR268" s="1"/>
  <c r="AL267"/>
  <c r="AR267" s="1"/>
  <c r="AL263"/>
  <c r="AR263" s="1"/>
  <c r="AL259"/>
  <c r="AL251"/>
  <c r="AR251"/>
  <c r="AK250"/>
  <c r="AR250"/>
  <c r="AK248"/>
  <c r="AR248"/>
  <c r="AR247"/>
  <c r="AK246"/>
  <c r="AR246" s="1"/>
  <c r="AK240"/>
  <c r="AR240" s="1"/>
  <c r="AL235"/>
  <c r="AL227"/>
  <c r="AL218"/>
  <c r="AL210"/>
  <c r="AL206"/>
  <c r="AL202"/>
  <c r="AK196"/>
  <c r="AR196" s="1"/>
  <c r="AR159"/>
  <c r="AL885"/>
  <c r="AR885" s="1"/>
  <c r="AR881"/>
  <c r="AR879"/>
  <c r="AL870"/>
  <c r="AR870" s="1"/>
  <c r="AL868"/>
  <c r="AR868" s="1"/>
  <c r="AR849"/>
  <c r="AK841"/>
  <c r="AR841"/>
  <c r="AK839"/>
  <c r="AR839"/>
  <c r="AK837"/>
  <c r="AR837"/>
  <c r="AR826"/>
  <c r="AR816"/>
  <c r="AR810"/>
  <c r="AR761"/>
  <c r="AR759"/>
  <c r="AR749"/>
  <c r="AR741"/>
  <c r="AR715"/>
  <c r="AR713"/>
  <c r="AR707"/>
  <c r="AR690"/>
  <c r="AR688"/>
  <c r="AR682"/>
  <c r="AR680"/>
  <c r="AR674"/>
  <c r="AR672"/>
  <c r="AR665"/>
  <c r="AR654"/>
  <c r="AR640"/>
  <c r="AR620"/>
  <c r="AR608"/>
  <c r="AR607"/>
  <c r="AR602"/>
  <c r="AR564"/>
  <c r="AR562"/>
  <c r="AR538"/>
  <c r="AR524"/>
  <c r="AR522"/>
  <c r="AR516"/>
  <c r="AR514"/>
  <c r="AR506"/>
  <c r="AR498"/>
  <c r="AR492"/>
  <c r="AR490"/>
  <c r="AR482"/>
  <c r="AR410"/>
  <c r="AR404"/>
  <c r="AK382"/>
  <c r="AL381"/>
  <c r="AR369"/>
  <c r="AK364"/>
  <c r="AR364" s="1"/>
  <c r="AK362"/>
  <c r="AR362" s="1"/>
  <c r="AK360"/>
  <c r="AK358"/>
  <c r="AR358" s="1"/>
  <c r="AK356"/>
  <c r="AK354"/>
  <c r="AK352"/>
  <c r="AR352" s="1"/>
  <c r="AK350"/>
  <c r="AK346"/>
  <c r="AR346" s="1"/>
  <c r="AL344"/>
  <c r="AR343"/>
  <c r="AK337"/>
  <c r="AK334"/>
  <c r="AR334"/>
  <c r="AK332"/>
  <c r="AR332"/>
  <c r="AL330"/>
  <c r="AK329"/>
  <c r="AK326"/>
  <c r="AR326"/>
  <c r="AK288"/>
  <c r="AR288"/>
  <c r="AL280"/>
  <c r="AL276"/>
  <c r="AR276" s="1"/>
  <c r="AL272"/>
  <c r="AR272" s="1"/>
  <c r="AR258"/>
  <c r="AK217"/>
  <c r="AK209"/>
  <c r="AR209" s="1"/>
  <c r="AK205"/>
  <c r="AR205" s="1"/>
  <c r="AK201"/>
  <c r="AR201" s="1"/>
  <c r="AR855"/>
  <c r="AR668"/>
  <c r="G76" i="7"/>
  <c r="H37" i="4" s="1"/>
  <c r="AL282" i="1"/>
  <c r="AK281"/>
  <c r="AL278"/>
  <c r="AK277"/>
  <c r="AL274"/>
  <c r="AR274" s="1"/>
  <c r="AK273"/>
  <c r="AL265"/>
  <c r="AR265" s="1"/>
  <c r="AL261"/>
  <c r="AL257"/>
  <c r="AR257"/>
  <c r="AR253"/>
  <c r="AR243"/>
  <c r="AL237"/>
  <c r="AL233"/>
  <c r="AR233" s="1"/>
  <c r="AL225"/>
  <c r="AR225" s="1"/>
  <c r="AR221"/>
  <c r="AL216"/>
  <c r="AL212"/>
  <c r="AL208"/>
  <c r="AK207"/>
  <c r="AR207" s="1"/>
  <c r="AL204"/>
  <c r="H81" i="4"/>
  <c r="AL200" i="1"/>
  <c r="AL195"/>
  <c r="AR195" s="1"/>
  <c r="AR161"/>
  <c r="H31" i="4"/>
  <c r="H31" i="8"/>
  <c r="H86" i="4"/>
  <c r="H86" i="8"/>
  <c r="AK193" i="1"/>
  <c r="AR193"/>
  <c r="AK191"/>
  <c r="AL184"/>
  <c r="AR184" s="1"/>
  <c r="AL181"/>
  <c r="AK180"/>
  <c r="AR180" s="1"/>
  <c r="AK176"/>
  <c r="AL183"/>
  <c r="AK182"/>
  <c r="AR182" s="1"/>
  <c r="AL179"/>
  <c r="AK178"/>
  <c r="AL174"/>
  <c r="AR174" s="1"/>
  <c r="AR172"/>
  <c r="AS163"/>
  <c r="AK160"/>
  <c r="AS159"/>
  <c r="AR158"/>
  <c r="AS157"/>
  <c r="AR156"/>
  <c r="AS155"/>
  <c r="AR152"/>
  <c r="H78" i="4"/>
  <c r="H78" i="8"/>
  <c r="AL150" i="1"/>
  <c r="AR150"/>
  <c r="AL146"/>
  <c r="AR146"/>
  <c r="AL142"/>
  <c r="AR142"/>
  <c r="AL140"/>
  <c r="AR140"/>
  <c r="AL132"/>
  <c r="AR132"/>
  <c r="AL130"/>
  <c r="AR130"/>
  <c r="AL128"/>
  <c r="AR128"/>
  <c r="AR126"/>
  <c r="AL122"/>
  <c r="AR122" s="1"/>
  <c r="AL121"/>
  <c r="AR121" s="1"/>
  <c r="H85" i="4"/>
  <c r="H85" i="8" s="1"/>
  <c r="H80" i="4"/>
  <c r="AR115" i="1"/>
  <c r="AR87"/>
  <c r="AL66"/>
  <c r="AL64"/>
  <c r="AR62"/>
  <c r="AL61"/>
  <c r="AL59"/>
  <c r="AR59" s="1"/>
  <c r="AL57"/>
  <c r="AL908" s="1"/>
  <c r="AR101"/>
  <c r="AL26"/>
  <c r="AR26" s="1"/>
  <c r="AL19"/>
  <c r="AR19" s="1"/>
  <c r="H17" i="4"/>
  <c r="H17" i="8" s="1"/>
  <c r="H13" i="4"/>
  <c r="H13" i="8" s="1"/>
  <c r="AL25" i="1"/>
  <c r="AL14"/>
  <c r="P894" i="26"/>
  <c r="P4" s="1"/>
  <c r="S888"/>
  <c r="AM804" i="1"/>
  <c r="AN802"/>
  <c r="AM801"/>
  <c r="AN800"/>
  <c r="AM799"/>
  <c r="AN827"/>
  <c r="AN826"/>
  <c r="AM825"/>
  <c r="AN824"/>
  <c r="AM823"/>
  <c r="AM820"/>
  <c r="AN818"/>
  <c r="AM817"/>
  <c r="AN816"/>
  <c r="AM815"/>
  <c r="AM814"/>
  <c r="AN810"/>
  <c r="AM809"/>
  <c r="AM807"/>
  <c r="AM798"/>
  <c r="AN769"/>
  <c r="AN767"/>
  <c r="AN766"/>
  <c r="AM765"/>
  <c r="AN764"/>
  <c r="AM763"/>
  <c r="AN797"/>
  <c r="AM796"/>
  <c r="AN794"/>
  <c r="AM793"/>
  <c r="AN792"/>
  <c r="AM791"/>
  <c r="AM788"/>
  <c r="AN786"/>
  <c r="AM785"/>
  <c r="AN784"/>
  <c r="AM783"/>
  <c r="AN781"/>
  <c r="AN778"/>
  <c r="AM777"/>
  <c r="AN774"/>
  <c r="AM773"/>
  <c r="AN772"/>
  <c r="AM771"/>
  <c r="AS771" s="1"/>
  <c r="AM760"/>
  <c r="AN758"/>
  <c r="AM757"/>
  <c r="AN756"/>
  <c r="AM755"/>
  <c r="AM752"/>
  <c r="AN751"/>
  <c r="AM750"/>
  <c r="AM747"/>
  <c r="AN746"/>
  <c r="AM742"/>
  <c r="AM740"/>
  <c r="AM739"/>
  <c r="AM737"/>
  <c r="AN736"/>
  <c r="AN735"/>
  <c r="AM731"/>
  <c r="AM729"/>
  <c r="AM724"/>
  <c r="AM721"/>
  <c r="AN720"/>
  <c r="AM719"/>
  <c r="AN718"/>
  <c r="AM717"/>
  <c r="AM715"/>
  <c r="AS715" s="1"/>
  <c r="AM714"/>
  <c r="AM712"/>
  <c r="AN710"/>
  <c r="AM709"/>
  <c r="AM707"/>
  <c r="AM706"/>
  <c r="AN704"/>
  <c r="AM700"/>
  <c r="AN698"/>
  <c r="AM697"/>
  <c r="AN696"/>
  <c r="AM695"/>
  <c r="AS695" s="1"/>
  <c r="AM694"/>
  <c r="AN693"/>
  <c r="AN691"/>
  <c r="AN690"/>
  <c r="AM689"/>
  <c r="AN688"/>
  <c r="AM686"/>
  <c r="AM684"/>
  <c r="AN682"/>
  <c r="AM681"/>
  <c r="AN680"/>
  <c r="AM678"/>
  <c r="AN677"/>
  <c r="AM676"/>
  <c r="AN675"/>
  <c r="AM673"/>
  <c r="AS673"/>
  <c r="AN672"/>
  <c r="AM671"/>
  <c r="AM670"/>
  <c r="AM669"/>
  <c r="AN661"/>
  <c r="AN653"/>
  <c r="AN626"/>
  <c r="AN624"/>
  <c r="AN623"/>
  <c r="AN621"/>
  <c r="AN606"/>
  <c r="AN602"/>
  <c r="AM666"/>
  <c r="AN665"/>
  <c r="AN664"/>
  <c r="AM663"/>
  <c r="AS663" s="1"/>
  <c r="AN662"/>
  <c r="AM661"/>
  <c r="AM660"/>
  <c r="AN659"/>
  <c r="AM658"/>
  <c r="AN657"/>
  <c r="AN656"/>
  <c r="AM655"/>
  <c r="AN654"/>
  <c r="AM653"/>
  <c r="AM652"/>
  <c r="AN651"/>
  <c r="AM650"/>
  <c r="AN649"/>
  <c r="AN648"/>
  <c r="AM647"/>
  <c r="AN646"/>
  <c r="AM645"/>
  <c r="AM644"/>
  <c r="AN643"/>
  <c r="AM642"/>
  <c r="AS642" s="1"/>
  <c r="AM639"/>
  <c r="AN638"/>
  <c r="AM637"/>
  <c r="AM635"/>
  <c r="AN631"/>
  <c r="AM630"/>
  <c r="AS630"/>
  <c r="AN629"/>
  <c r="AM628"/>
  <c r="AN627"/>
  <c r="AN625"/>
  <c r="AM624"/>
  <c r="AM623"/>
  <c r="AS623" s="1"/>
  <c r="AN622"/>
  <c r="AM621"/>
  <c r="AN620"/>
  <c r="AM619"/>
  <c r="AN618"/>
  <c r="AN617"/>
  <c r="AM616"/>
  <c r="AN615"/>
  <c r="AS615" s="1"/>
  <c r="AM614"/>
  <c r="AN613"/>
  <c r="AS613" s="1"/>
  <c r="AM612"/>
  <c r="AN611"/>
  <c r="AM610"/>
  <c r="AN609"/>
  <c r="AN607"/>
  <c r="AM606"/>
  <c r="AS606"/>
  <c r="AN605"/>
  <c r="AN600"/>
  <c r="AM599"/>
  <c r="AN598"/>
  <c r="AM597"/>
  <c r="AN595"/>
  <c r="AN593"/>
  <c r="AN591"/>
  <c r="AN589"/>
  <c r="AN585"/>
  <c r="AN584"/>
  <c r="AM583"/>
  <c r="AN582"/>
  <c r="AM581"/>
  <c r="AS581" s="1"/>
  <c r="AN564"/>
  <c r="AN563"/>
  <c r="AN562"/>
  <c r="AN561"/>
  <c r="AN560"/>
  <c r="AM559"/>
  <c r="AS559" s="1"/>
  <c r="AM557"/>
  <c r="AN555"/>
  <c r="AM553"/>
  <c r="AN541"/>
  <c r="AN540"/>
  <c r="AM539"/>
  <c r="AN538"/>
  <c r="AM537"/>
  <c r="AM551"/>
  <c r="AN549"/>
  <c r="AS549" s="1"/>
  <c r="AN548"/>
  <c r="AM547"/>
  <c r="AM545"/>
  <c r="AN535"/>
  <c r="AN533"/>
  <c r="AM531"/>
  <c r="AM529"/>
  <c r="AN527"/>
  <c r="AN525"/>
  <c r="AN524"/>
  <c r="AM523"/>
  <c r="AS523" s="1"/>
  <c r="AN522"/>
  <c r="AM521"/>
  <c r="AN516"/>
  <c r="AM515"/>
  <c r="AN514"/>
  <c r="AM513"/>
  <c r="AN511"/>
  <c r="AN509"/>
  <c r="AN508"/>
  <c r="AN506"/>
  <c r="AM505"/>
  <c r="AN503"/>
  <c r="AN501"/>
  <c r="AN500"/>
  <c r="AM499"/>
  <c r="AN498"/>
  <c r="AM497"/>
  <c r="AN495"/>
  <c r="AN493"/>
  <c r="AN492"/>
  <c r="AM491"/>
  <c r="AM489"/>
  <c r="AN487"/>
  <c r="AN485"/>
  <c r="AN484"/>
  <c r="AM483"/>
  <c r="AN482"/>
  <c r="AM481"/>
  <c r="AN475"/>
  <c r="AN473"/>
  <c r="AN472"/>
  <c r="AM471"/>
  <c r="AN470"/>
  <c r="AN479"/>
  <c r="AN477"/>
  <c r="AN476"/>
  <c r="AN441"/>
  <c r="AN440"/>
  <c r="AM439"/>
  <c r="AN438"/>
  <c r="AM437"/>
  <c r="AM469"/>
  <c r="AN467"/>
  <c r="AN465"/>
  <c r="AN463"/>
  <c r="AN461"/>
  <c r="AN460"/>
  <c r="AM459"/>
  <c r="AN458"/>
  <c r="AM457"/>
  <c r="AN455"/>
  <c r="AN452"/>
  <c r="AM451"/>
  <c r="AS451" s="1"/>
  <c r="AN450"/>
  <c r="AM449"/>
  <c r="AM445"/>
  <c r="AS445" s="1"/>
  <c r="AN435"/>
  <c r="AS435" s="1"/>
  <c r="AN433"/>
  <c r="AN432"/>
  <c r="AM431"/>
  <c r="AN430"/>
  <c r="AM429"/>
  <c r="AN427"/>
  <c r="AN425"/>
  <c r="AN424"/>
  <c r="AM423"/>
  <c r="AN422"/>
  <c r="AM421"/>
  <c r="AN419"/>
  <c r="AN417"/>
  <c r="AN414"/>
  <c r="AM413"/>
  <c r="AN411"/>
  <c r="AM401"/>
  <c r="AS401" s="1"/>
  <c r="AN400"/>
  <c r="AM399"/>
  <c r="AN394"/>
  <c r="AN389"/>
  <c r="AN387"/>
  <c r="AN386"/>
  <c r="AN384"/>
  <c r="AR17"/>
  <c r="N552" i="26"/>
  <c r="AA901" i="1"/>
  <c r="AR281"/>
  <c r="AR381"/>
  <c r="AR302"/>
  <c r="AR237"/>
  <c r="AR348"/>
  <c r="AR350"/>
  <c r="AR275"/>
  <c r="AR296"/>
  <c r="AR308"/>
  <c r="AR320"/>
  <c r="N563" i="27"/>
  <c r="N552" i="20"/>
  <c r="N99" i="29"/>
  <c r="AA75" i="31"/>
  <c r="AA81"/>
  <c r="AA199"/>
  <c r="AA209"/>
  <c r="AA213"/>
  <c r="AA241"/>
  <c r="AA200"/>
  <c r="AA204"/>
  <c r="AA206"/>
  <c r="AA210"/>
  <c r="AA212"/>
  <c r="N184"/>
  <c r="A196"/>
  <c r="A197" s="1"/>
  <c r="N197" s="1"/>
  <c r="AA342"/>
  <c r="AA440"/>
  <c r="AA432"/>
  <c r="AA415"/>
  <c r="AA272"/>
  <c r="AA264"/>
  <c r="AA193"/>
  <c r="AA169"/>
  <c r="AA165"/>
  <c r="AA153"/>
  <c r="AA149"/>
  <c r="AA137"/>
  <c r="AA133"/>
  <c r="AA121"/>
  <c r="AA117"/>
  <c r="AA105"/>
  <c r="AA101"/>
  <c r="AA89"/>
  <c r="AA250"/>
  <c r="AA246"/>
  <c r="AA242"/>
  <c r="AA232"/>
  <c r="AA185"/>
  <c r="AA80"/>
  <c r="AA74"/>
  <c r="AA78"/>
  <c r="AA371"/>
  <c r="AA332"/>
  <c r="AA328"/>
  <c r="AA316"/>
  <c r="AA312"/>
  <c r="AA296"/>
  <c r="AA292"/>
  <c r="AA280"/>
  <c r="AA276"/>
  <c r="AA457"/>
  <c r="AA449"/>
  <c r="AA413"/>
  <c r="AA405"/>
  <c r="AA397"/>
  <c r="AA341"/>
  <c r="AA366"/>
  <c r="AA354"/>
  <c r="AA384"/>
  <c r="AA317"/>
  <c r="AA301"/>
  <c r="AA293"/>
  <c r="AA285"/>
  <c r="AA277"/>
  <c r="AA269"/>
  <c r="AA335"/>
  <c r="AA256"/>
  <c r="AA187"/>
  <c r="AA238"/>
  <c r="AA191"/>
  <c r="AA178"/>
  <c r="AA170"/>
  <c r="AA166"/>
  <c r="AA162"/>
  <c r="AA158"/>
  <c r="AA154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59"/>
  <c r="AA45"/>
  <c r="AA41"/>
  <c r="AA21"/>
  <c r="AA73"/>
  <c r="AA69"/>
  <c r="AA65"/>
  <c r="AA61"/>
  <c r="AA453"/>
  <c r="AA445"/>
  <c r="AA437"/>
  <c r="AA425"/>
  <c r="AA409"/>
  <c r="AA401"/>
  <c r="AA345"/>
  <c r="AA370"/>
  <c r="AA350"/>
  <c r="AA392"/>
  <c r="AA376"/>
  <c r="AA329"/>
  <c r="AA321"/>
  <c r="AA297"/>
  <c r="AA289"/>
  <c r="AA215"/>
  <c r="AA196"/>
  <c r="AA450"/>
  <c r="AA446"/>
  <c r="AA442"/>
  <c r="AA438"/>
  <c r="AA434"/>
  <c r="AA430"/>
  <c r="AA459"/>
  <c r="AA455"/>
  <c r="AA451"/>
  <c r="AA447"/>
  <c r="AA443"/>
  <c r="AA439"/>
  <c r="AA435"/>
  <c r="AA431"/>
  <c r="AA427"/>
  <c r="AA411"/>
  <c r="AA407"/>
  <c r="AA403"/>
  <c r="AA399"/>
  <c r="AA395"/>
  <c r="AA379"/>
  <c r="AA343"/>
  <c r="AA424"/>
  <c r="AA422"/>
  <c r="AA398"/>
  <c r="AA394"/>
  <c r="AA390"/>
  <c r="AA386"/>
  <c r="AA382"/>
  <c r="AA378"/>
  <c r="AA372"/>
  <c r="AA368"/>
  <c r="AA360"/>
  <c r="AA352"/>
  <c r="AA421"/>
  <c r="AA417"/>
  <c r="AA412"/>
  <c r="AA388"/>
  <c r="AA380"/>
  <c r="AA374"/>
  <c r="AA349"/>
  <c r="AA334"/>
  <c r="AA331"/>
  <c r="AA327"/>
  <c r="AA323"/>
  <c r="AA319"/>
  <c r="AA315"/>
  <c r="AA311"/>
  <c r="AA307"/>
  <c r="AA303"/>
  <c r="AA299"/>
  <c r="AA295"/>
  <c r="AA291"/>
  <c r="AA287"/>
  <c r="AA279"/>
  <c r="AA275"/>
  <c r="AA271"/>
  <c r="AA267"/>
  <c r="AA263"/>
  <c r="AA259"/>
  <c r="AA330"/>
  <c r="AA326"/>
  <c r="AA322"/>
  <c r="AA318"/>
  <c r="AA314"/>
  <c r="AA310"/>
  <c r="AA306"/>
  <c r="AA302"/>
  <c r="AA298"/>
  <c r="AA294"/>
  <c r="AA290"/>
  <c r="AA286"/>
  <c r="AA282"/>
  <c r="AA278"/>
  <c r="AA274"/>
  <c r="AA270"/>
  <c r="AA266"/>
  <c r="AA262"/>
  <c r="AA258"/>
  <c r="AA254"/>
  <c r="AA245"/>
  <c r="AA239"/>
  <c r="AA233"/>
  <c r="AA229"/>
  <c r="AA225"/>
  <c r="AA221"/>
  <c r="AA217"/>
  <c r="AA197"/>
  <c r="AA195"/>
  <c r="AA189"/>
  <c r="AA183"/>
  <c r="AA179"/>
  <c r="AA175"/>
  <c r="AA171"/>
  <c r="AA167"/>
  <c r="AA163"/>
  <c r="AA159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252"/>
  <c r="AA248"/>
  <c r="AA244"/>
  <c r="AA236"/>
  <c r="AA230"/>
  <c r="AA214"/>
  <c r="AA186"/>
  <c r="AA180"/>
  <c r="AA176"/>
  <c r="AA172"/>
  <c r="AA168"/>
  <c r="AA164"/>
  <c r="AA160"/>
  <c r="AA156"/>
  <c r="AA152"/>
  <c r="AA148"/>
  <c r="AA144"/>
  <c r="AA140"/>
  <c r="AA136"/>
  <c r="AA132"/>
  <c r="AA128"/>
  <c r="AA124"/>
  <c r="AA120"/>
  <c r="AA116"/>
  <c r="AA112"/>
  <c r="AA108"/>
  <c r="AA104"/>
  <c r="AA100"/>
  <c r="AA96"/>
  <c r="AA92"/>
  <c r="AA88"/>
  <c r="AA83"/>
  <c r="AA79"/>
  <c r="AA72"/>
  <c r="AA68"/>
  <c r="AA64"/>
  <c r="AA60"/>
  <c r="AA56"/>
  <c r="AA52"/>
  <c r="AA38"/>
  <c r="AA34"/>
  <c r="AA30"/>
  <c r="AA26"/>
  <c r="AA22"/>
  <c r="AA18"/>
  <c r="AA71"/>
  <c r="AA67"/>
  <c r="AA63"/>
  <c r="AA58"/>
  <c r="AA54"/>
  <c r="AA50"/>
  <c r="AA44"/>
  <c r="AA36"/>
  <c r="AA32"/>
  <c r="AA28"/>
  <c r="AA24"/>
  <c r="AA20"/>
  <c r="AA14"/>
  <c r="AA461"/>
  <c r="N79" i="29"/>
  <c r="D44" i="4"/>
  <c r="D44" i="8"/>
  <c r="AR342" i="1"/>
  <c r="AR331"/>
  <c r="AS323"/>
  <c r="AR297"/>
  <c r="AR230"/>
  <c r="AR374"/>
  <c r="AR355"/>
  <c r="J101" i="29"/>
  <c r="J101" i="30" s="1"/>
  <c r="D92" i="29"/>
  <c r="D92" i="30" s="1"/>
  <c r="J25" i="29"/>
  <c r="J25" i="30" s="1"/>
  <c r="J50" i="29"/>
  <c r="J50" i="30" s="1"/>
  <c r="J57" i="29"/>
  <c r="J57" i="30" s="1"/>
  <c r="J44" i="29"/>
  <c r="J44" i="30" s="1"/>
  <c r="J32" i="4"/>
  <c r="J32" i="8" s="1"/>
  <c r="AM866" i="1"/>
  <c r="J69" i="29"/>
  <c r="J69" i="30" s="1"/>
  <c r="J60" i="29"/>
  <c r="J60" i="30" s="1"/>
  <c r="AR434" i="1"/>
  <c r="AR432"/>
  <c r="J43" i="29"/>
  <c r="J43" i="30" s="1"/>
  <c r="J97" i="29"/>
  <c r="J97" i="30" s="1"/>
  <c r="D93" i="29"/>
  <c r="D93" i="30" s="1"/>
  <c r="J80" i="29"/>
  <c r="J80" i="30" s="1"/>
  <c r="D25" i="29"/>
  <c r="D25" i="30" s="1"/>
  <c r="D52" i="29"/>
  <c r="D52" i="30" s="1"/>
  <c r="A552" i="1"/>
  <c r="A553" s="1"/>
  <c r="N553" s="1"/>
  <c r="AJ553" s="1"/>
  <c r="AR548"/>
  <c r="D65" i="29"/>
  <c r="D65" i="30" s="1"/>
  <c r="AR468" i="1"/>
  <c r="J47" i="29"/>
  <c r="J47" i="30"/>
  <c r="D32" i="4"/>
  <c r="D32" i="8"/>
  <c r="J31" i="4"/>
  <c r="J31" i="8"/>
  <c r="E34" i="4"/>
  <c r="D55"/>
  <c r="J99" i="29"/>
  <c r="J99" i="30"/>
  <c r="J93" i="29"/>
  <c r="J93" i="30"/>
  <c r="J17" i="29"/>
  <c r="J17" i="30"/>
  <c r="J26" i="29"/>
  <c r="J26" i="30"/>
  <c r="D26" i="29"/>
  <c r="D26" i="30"/>
  <c r="D106" i="29"/>
  <c r="D106" i="30"/>
  <c r="D105" i="29"/>
  <c r="D105" i="30"/>
  <c r="J49" i="29"/>
  <c r="J49" i="30"/>
  <c r="J48" i="29"/>
  <c r="J48" i="30"/>
  <c r="J80" i="4"/>
  <c r="J80" i="8"/>
  <c r="J81" i="4"/>
  <c r="J78"/>
  <c r="J78" i="8"/>
  <c r="J13" i="4"/>
  <c r="J13" i="8"/>
  <c r="J15" i="29"/>
  <c r="J15" i="30"/>
  <c r="J108" i="29"/>
  <c r="J108" i="30"/>
  <c r="D107" i="29"/>
  <c r="D107" i="30"/>
  <c r="J83" i="29"/>
  <c r="J83" i="30"/>
  <c r="J55" i="29"/>
  <c r="J55" i="30"/>
  <c r="J46" i="29"/>
  <c r="J46" i="30"/>
  <c r="J48" i="4"/>
  <c r="J48" i="8"/>
  <c r="D85" i="4"/>
  <c r="D85" i="8"/>
  <c r="D24" i="4"/>
  <c r="D24" i="8"/>
  <c r="D14" i="4"/>
  <c r="D14" i="8" s="1"/>
  <c r="J16" i="29"/>
  <c r="J16" i="30" s="1"/>
  <c r="D14" i="29"/>
  <c r="D14" i="30" s="1"/>
  <c r="J107" i="29"/>
  <c r="J107" i="30" s="1"/>
  <c r="D60" i="29"/>
  <c r="D60" i="30" s="1"/>
  <c r="D50" i="29"/>
  <c r="D50" i="30" s="1"/>
  <c r="J56" i="29"/>
  <c r="J56" i="30" s="1"/>
  <c r="AR151" i="1"/>
  <c r="J24" i="4"/>
  <c r="J24" i="8" s="1"/>
  <c r="D16" i="4"/>
  <c r="D16" i="8" s="1"/>
  <c r="D64" i="4"/>
  <c r="D64" i="8" s="1"/>
  <c r="E82" i="7"/>
  <c r="E39" s="1"/>
  <c r="T888" i="20"/>
  <c r="R894" i="25"/>
  <c r="R4"/>
  <c r="P892" i="27"/>
  <c r="P2"/>
  <c r="D79" i="4"/>
  <c r="D79" i="8" s="1"/>
  <c r="S888" i="20"/>
  <c r="T894" s="1"/>
  <c r="T4" s="1"/>
  <c r="H60" i="4"/>
  <c r="D34" i="29"/>
  <c r="D34" i="30"/>
  <c r="J45" i="29"/>
  <c r="J45" i="30"/>
  <c r="K52" i="29"/>
  <c r="K52" i="30"/>
  <c r="K46" i="29"/>
  <c r="K46" i="30"/>
  <c r="AA339" i="31"/>
  <c r="S464"/>
  <c r="E90" i="29"/>
  <c r="N559" i="27"/>
  <c r="N558"/>
  <c r="N559" i="26"/>
  <c r="N558"/>
  <c r="N559" i="25"/>
  <c r="N558"/>
  <c r="N559" i="20"/>
  <c r="N558"/>
  <c r="K93" i="8"/>
  <c r="K104" i="4"/>
  <c r="K101"/>
  <c r="K47"/>
  <c r="K84"/>
  <c r="K93"/>
  <c r="E23"/>
  <c r="A2" i="29"/>
  <c r="N63" i="4"/>
  <c r="AR872" i="1"/>
  <c r="AR186"/>
  <c r="AS618"/>
  <c r="AR354"/>
  <c r="W888"/>
  <c r="AR227"/>
  <c r="AS804"/>
  <c r="AR360"/>
  <c r="AR57"/>
  <c r="AR175"/>
  <c r="AR273"/>
  <c r="AR206"/>
  <c r="AR259"/>
  <c r="AR366"/>
  <c r="AS858"/>
  <c r="AS818"/>
  <c r="AS627"/>
  <c r="AR249"/>
  <c r="AS403"/>
  <c r="AN833"/>
  <c r="AR472"/>
  <c r="AR406"/>
  <c r="AR386"/>
  <c r="J36" i="29"/>
  <c r="J36" i="30" s="1"/>
  <c r="D36" i="29"/>
  <c r="D36" i="30" s="1"/>
  <c r="AR433" i="1"/>
  <c r="AR222"/>
  <c r="P73" i="33"/>
  <c r="O68"/>
  <c r="AK210" i="1"/>
  <c r="AR210" s="1"/>
  <c r="O80" i="33"/>
  <c r="P66" i="35"/>
  <c r="AL176" i="1"/>
  <c r="AR176" s="1"/>
  <c r="D25" i="4"/>
  <c r="D25" i="8" s="1"/>
  <c r="O76" i="33"/>
  <c r="O75"/>
  <c r="P70"/>
  <c r="O69"/>
  <c r="P66"/>
  <c r="R65"/>
  <c r="P894" i="25"/>
  <c r="P4" s="1"/>
  <c r="T907" i="27"/>
  <c r="AL224" i="1"/>
  <c r="AR224"/>
  <c r="O73" i="33"/>
  <c r="O70"/>
  <c r="P39" i="35"/>
  <c r="AL190" i="1"/>
  <c r="O66" i="33"/>
  <c r="AK179" i="1"/>
  <c r="AR179" s="1"/>
  <c r="O64" i="33"/>
  <c r="AK148" i="1"/>
  <c r="AR148" s="1"/>
  <c r="J22" i="4"/>
  <c r="J22" i="8" s="1"/>
  <c r="J16" i="4"/>
  <c r="J16" i="8" s="1"/>
  <c r="P79" i="33"/>
  <c r="O78"/>
  <c r="P75"/>
  <c r="O74"/>
  <c r="O72"/>
  <c r="O71"/>
  <c r="P68"/>
  <c r="O33" i="35"/>
  <c r="O27"/>
  <c r="AK188" i="1"/>
  <c r="AR188" s="1"/>
  <c r="J14" i="4"/>
  <c r="J14" i="8" s="1"/>
  <c r="M51" i="7"/>
  <c r="K34" i="4"/>
  <c r="E20"/>
  <c r="P61" i="35"/>
  <c r="T910" i="26"/>
  <c r="T911"/>
  <c r="T907"/>
  <c r="T908"/>
  <c r="T904"/>
  <c r="T905"/>
  <c r="T888" i="25"/>
  <c r="T894"/>
  <c r="T4" s="1"/>
  <c r="T911" i="27"/>
  <c r="T910"/>
  <c r="D35" i="29"/>
  <c r="D35" i="30" s="1"/>
  <c r="D38" s="1"/>
  <c r="D45" i="29"/>
  <c r="D45" i="30" s="1"/>
  <c r="D84" i="29"/>
  <c r="D84" i="30" s="1"/>
  <c r="J35" i="29"/>
  <c r="J35" i="30" s="1"/>
  <c r="P77" i="33"/>
  <c r="P74"/>
  <c r="AR190" i="1"/>
  <c r="S32" i="33"/>
  <c r="S34"/>
  <c r="S4" s="1"/>
  <c r="P32"/>
  <c r="P34"/>
  <c r="N56" i="7"/>
  <c r="J76"/>
  <c r="J11" s="1"/>
  <c r="G11"/>
  <c r="D82"/>
  <c r="M43"/>
  <c r="N552" i="1"/>
  <c r="AJ552"/>
  <c r="N196" i="31"/>
  <c r="AS757" i="1"/>
  <c r="AS878"/>
  <c r="AS725"/>
  <c r="AS429"/>
  <c r="AS666"/>
  <c r="AS713"/>
  <c r="AS639"/>
  <c r="AS764"/>
  <c r="AS796"/>
  <c r="AK846"/>
  <c r="AR846" s="1"/>
  <c r="AG888"/>
  <c r="AS769"/>
  <c r="AR306"/>
  <c r="AR241"/>
  <c r="J10" i="4"/>
  <c r="J61" s="1"/>
  <c r="J100" i="29"/>
  <c r="J100" i="30" s="1"/>
  <c r="AR807" i="1"/>
  <c r="H92" i="4"/>
  <c r="P894" i="1"/>
  <c r="P4"/>
  <c r="S888"/>
  <c r="AR204"/>
  <c r="AS616"/>
  <c r="AR847"/>
  <c r="A558"/>
  <c r="N558"/>
  <c r="AJ558" s="1"/>
  <c r="AR502"/>
  <c r="AS293"/>
  <c r="AS179"/>
  <c r="AR402"/>
  <c r="G80" i="7"/>
  <c r="K80"/>
  <c r="K23" s="1"/>
  <c r="E80"/>
  <c r="J85" i="4"/>
  <c r="J85" i="8" s="1"/>
  <c r="S65" i="33"/>
  <c r="T904" i="25"/>
  <c r="R892" i="26"/>
  <c r="R2"/>
  <c r="O890" i="27"/>
  <c r="O13"/>
  <c r="U462" i="31"/>
  <c r="V462"/>
  <c r="AA281"/>
  <c r="J20" i="29"/>
  <c r="D20"/>
  <c r="N20"/>
  <c r="AS822" i="1"/>
  <c r="AS794"/>
  <c r="AS783"/>
  <c r="AS747"/>
  <c r="AS755"/>
  <c r="AS795"/>
  <c r="AS813"/>
  <c r="AR864"/>
  <c r="AR866"/>
  <c r="AK832"/>
  <c r="AR832" s="1"/>
  <c r="V888"/>
  <c r="H55" i="4"/>
  <c r="AS849" i="1"/>
  <c r="AS879"/>
  <c r="AS881"/>
  <c r="AS883"/>
  <c r="AT884"/>
  <c r="AR884"/>
  <c r="X888"/>
  <c r="AS853"/>
  <c r="AT839"/>
  <c r="AR835"/>
  <c r="AS843"/>
  <c r="AS855"/>
  <c r="AS876"/>
  <c r="AR838"/>
  <c r="AS880"/>
  <c r="AR865"/>
  <c r="AT865"/>
  <c r="AR861"/>
  <c r="AT861"/>
  <c r="AS814"/>
  <c r="AS817"/>
  <c r="AS797"/>
  <c r="AS650"/>
  <c r="AS658"/>
  <c r="AS661"/>
  <c r="AS621"/>
  <c r="AS442"/>
  <c r="AS488"/>
  <c r="AS492"/>
  <c r="AS467"/>
  <c r="AR291"/>
  <c r="AR299"/>
  <c r="AR305"/>
  <c r="AR307"/>
  <c r="AR311"/>
  <c r="AR317"/>
  <c r="H33" i="4"/>
  <c r="H33" i="8" s="1"/>
  <c r="AK321" i="1"/>
  <c r="AR321" s="1"/>
  <c r="AK349"/>
  <c r="AR349" s="1"/>
  <c r="W899"/>
  <c r="W898"/>
  <c r="AR357"/>
  <c r="AR376"/>
  <c r="AR277"/>
  <c r="AR197"/>
  <c r="AS142"/>
  <c r="AR117"/>
  <c r="AR123"/>
  <c r="AR129"/>
  <c r="AR131"/>
  <c r="AR137"/>
  <c r="AS160"/>
  <c r="AR262"/>
  <c r="AR200"/>
  <c r="AS282"/>
  <c r="AR145"/>
  <c r="AR155"/>
  <c r="AS162"/>
  <c r="AR167"/>
  <c r="AK149"/>
  <c r="AR157"/>
  <c r="AR236"/>
  <c r="AR235"/>
  <c r="AR103"/>
  <c r="AR107"/>
  <c r="AK109"/>
  <c r="AR109" s="1"/>
  <c r="H24" i="4"/>
  <c r="AR76" i="1"/>
  <c r="AR78"/>
  <c r="AR80"/>
  <c r="AR88"/>
  <c r="H14" i="4"/>
  <c r="H14" i="8" s="1"/>
  <c r="H19" i="4"/>
  <c r="H19" i="8" s="1"/>
  <c r="N19" s="1"/>
  <c r="AK72" i="1"/>
  <c r="AR72" s="1"/>
  <c r="AR75"/>
  <c r="AK92"/>
  <c r="AK86"/>
  <c r="AR86" s="1"/>
  <c r="AR25"/>
  <c r="AR16"/>
  <c r="G88" i="7"/>
  <c r="AK60" i="1"/>
  <c r="AR60" s="1"/>
  <c r="W901"/>
  <c r="AL20"/>
  <c r="AL901" s="1"/>
  <c r="W902"/>
  <c r="H70" i="4"/>
  <c r="H70" i="8"/>
  <c r="W904" i="1"/>
  <c r="AL905"/>
  <c r="W908"/>
  <c r="W907"/>
  <c r="AR68"/>
  <c r="AR18"/>
  <c r="AR20"/>
  <c r="AS624"/>
  <c r="AS807"/>
  <c r="AS773"/>
  <c r="AS792"/>
  <c r="AS653"/>
  <c r="D97" i="29"/>
  <c r="D97" i="30" s="1"/>
  <c r="AS802" i="1"/>
  <c r="AS551"/>
  <c r="D78" i="4"/>
  <c r="D78" i="8" s="1"/>
  <c r="AS60" i="1"/>
  <c r="D32" i="29"/>
  <c r="D32" i="30" s="1"/>
  <c r="AS788" i="1"/>
  <c r="AS681"/>
  <c r="AS671"/>
  <c r="AS659"/>
  <c r="D18" i="29"/>
  <c r="D18" i="30" s="1"/>
  <c r="AS603" i="1"/>
  <c r="D13" i="29"/>
  <c r="D13" i="30" s="1"/>
  <c r="D68" i="29"/>
  <c r="D68" i="30" s="1"/>
  <c r="M68" s="1"/>
  <c r="D55" i="29"/>
  <c r="D55" i="30" s="1"/>
  <c r="D49" i="29"/>
  <c r="D49" i="30" s="1"/>
  <c r="D72" i="29"/>
  <c r="D72" i="30" s="1"/>
  <c r="AS411" i="1"/>
  <c r="AS367"/>
  <c r="AS349"/>
  <c r="D33" i="4"/>
  <c r="D33" i="8" s="1"/>
  <c r="D31" i="4"/>
  <c r="D31" i="8" s="1"/>
  <c r="AT301" i="1"/>
  <c r="D81" i="4"/>
  <c r="D48" i="29"/>
  <c r="D48" i="30" s="1"/>
  <c r="AS427" i="1"/>
  <c r="D69" i="29"/>
  <c r="D69" i="30" s="1"/>
  <c r="AS479" i="1"/>
  <c r="AS477"/>
  <c r="D56" i="29"/>
  <c r="D56" i="30" s="1"/>
  <c r="AS439" i="1"/>
  <c r="AS177"/>
  <c r="D80" i="4"/>
  <c r="D80" i="8" s="1"/>
  <c r="S70" i="33"/>
  <c r="AS135" i="1"/>
  <c r="AS143"/>
  <c r="AS131"/>
  <c r="AS78"/>
  <c r="T911"/>
  <c r="AT18"/>
  <c r="D89" i="29"/>
  <c r="D89" i="30" s="1"/>
  <c r="D80" i="29"/>
  <c r="D80" i="30" s="1"/>
  <c r="AS657" i="1"/>
  <c r="AS602"/>
  <c r="AS607"/>
  <c r="AS353"/>
  <c r="AS339"/>
  <c r="Q829"/>
  <c r="Q890" s="1"/>
  <c r="AS297"/>
  <c r="AS295"/>
  <c r="AS154"/>
  <c r="AS156"/>
  <c r="AS109"/>
  <c r="E88" i="7"/>
  <c r="AS18" i="1"/>
  <c r="D43" i="29"/>
  <c r="D43" i="30" s="1"/>
  <c r="T898" i="1"/>
  <c r="AT303"/>
  <c r="R829"/>
  <c r="R890" s="1"/>
  <c r="R13" s="1"/>
  <c r="D48" i="4"/>
  <c r="D48" i="8"/>
  <c r="M48" s="1"/>
  <c r="D49" i="4"/>
  <c r="D49" i="8"/>
  <c r="D13" i="4"/>
  <c r="D13" i="8" s="1"/>
  <c r="D15" i="4"/>
  <c r="D15" i="8" s="1"/>
  <c r="AS15" i="1"/>
  <c r="T899"/>
  <c r="AS823"/>
  <c r="AM806"/>
  <c r="AM786"/>
  <c r="AS767"/>
  <c r="AM778"/>
  <c r="AN701"/>
  <c r="AN708"/>
  <c r="AN716"/>
  <c r="AN712"/>
  <c r="AN706"/>
  <c r="AN697"/>
  <c r="AN694"/>
  <c r="AM698"/>
  <c r="AM702"/>
  <c r="AS702" s="1"/>
  <c r="AS676"/>
  <c r="AS678"/>
  <c r="AS669"/>
  <c r="AN674"/>
  <c r="AM679"/>
  <c r="AN683"/>
  <c r="AS683" s="1"/>
  <c r="AN685"/>
  <c r="AM687"/>
  <c r="AM693"/>
  <c r="AS693" s="1"/>
  <c r="AM691"/>
  <c r="AN689"/>
  <c r="AS689" s="1"/>
  <c r="AN686"/>
  <c r="AS686" s="1"/>
  <c r="AN684"/>
  <c r="AM677"/>
  <c r="AS677"/>
  <c r="AM675"/>
  <c r="AN670"/>
  <c r="AM668"/>
  <c r="AM664"/>
  <c r="AN634"/>
  <c r="AN635"/>
  <c r="AM636"/>
  <c r="AS636"/>
  <c r="AM638"/>
  <c r="AS434"/>
  <c r="AM414"/>
  <c r="AM385"/>
  <c r="AS385" s="1"/>
  <c r="AN392"/>
  <c r="AN396"/>
  <c r="AM387"/>
  <c r="AT357"/>
  <c r="AM375"/>
  <c r="AN372"/>
  <c r="AN370"/>
  <c r="AN368"/>
  <c r="AN365"/>
  <c r="AN363"/>
  <c r="AS363" s="1"/>
  <c r="AM359"/>
  <c r="AS359" s="1"/>
  <c r="AM360"/>
  <c r="AM376"/>
  <c r="AS351"/>
  <c r="T898" i="20"/>
  <c r="T899"/>
  <c r="AM276" i="1"/>
  <c r="AM228"/>
  <c r="AM234"/>
  <c r="H44" i="4"/>
  <c r="H44" i="8" s="1"/>
  <c r="AN201" i="1"/>
  <c r="AM208"/>
  <c r="AM209"/>
  <c r="AS209" s="1"/>
  <c r="AN210"/>
  <c r="AM213"/>
  <c r="AS213" s="1"/>
  <c r="AN214"/>
  <c r="AS214" s="1"/>
  <c r="AM215"/>
  <c r="AN217"/>
  <c r="AN218"/>
  <c r="AN219"/>
  <c r="AS219" s="1"/>
  <c r="AN220"/>
  <c r="AN223"/>
  <c r="AM224"/>
  <c r="AM229"/>
  <c r="AS229" s="1"/>
  <c r="AN233"/>
  <c r="AM235"/>
  <c r="AN236"/>
  <c r="AM242"/>
  <c r="AS242"/>
  <c r="AN245"/>
  <c r="AN248"/>
  <c r="AN249"/>
  <c r="AM251"/>
  <c r="AN252"/>
  <c r="AN253"/>
  <c r="AS253" s="1"/>
  <c r="AN255"/>
  <c r="AS255" s="1"/>
  <c r="AN258"/>
  <c r="AM259"/>
  <c r="AM264"/>
  <c r="AN265"/>
  <c r="AM266"/>
  <c r="AM267"/>
  <c r="AS267"/>
  <c r="AM272"/>
  <c r="AN277"/>
  <c r="AM202"/>
  <c r="AS202"/>
  <c r="AM203"/>
  <c r="AN207"/>
  <c r="AM225"/>
  <c r="AM238"/>
  <c r="AM241"/>
  <c r="AM262"/>
  <c r="AM263"/>
  <c r="AM268"/>
  <c r="AN269"/>
  <c r="AN270"/>
  <c r="AM604"/>
  <c r="AM656"/>
  <c r="AS656" s="1"/>
  <c r="AM672"/>
  <c r="AM674"/>
  <c r="AM680"/>
  <c r="AM682"/>
  <c r="AM688"/>
  <c r="AM726"/>
  <c r="AM728"/>
  <c r="AM736"/>
  <c r="AS736" s="1"/>
  <c r="AS721"/>
  <c r="AM722"/>
  <c r="AN724"/>
  <c r="AS724" s="1"/>
  <c r="AN726"/>
  <c r="AM727"/>
  <c r="AN728"/>
  <c r="AN729"/>
  <c r="AN730"/>
  <c r="AM733"/>
  <c r="AM735"/>
  <c r="AN739"/>
  <c r="AN741"/>
  <c r="AM743"/>
  <c r="AM745"/>
  <c r="AS731"/>
  <c r="AS742"/>
  <c r="AM720"/>
  <c r="AS720" s="1"/>
  <c r="AS700"/>
  <c r="AM696"/>
  <c r="AM708"/>
  <c r="AM716"/>
  <c r="AM704"/>
  <c r="AM710"/>
  <c r="AS710" s="1"/>
  <c r="AS711"/>
  <c r="AM718"/>
  <c r="AM662"/>
  <c r="AS645"/>
  <c r="AN644"/>
  <c r="AN641"/>
  <c r="AS646"/>
  <c r="AM632"/>
  <c r="AM634"/>
  <c r="AM626"/>
  <c r="AS614"/>
  <c r="AN599"/>
  <c r="AM598"/>
  <c r="AS598" s="1"/>
  <c r="AM600"/>
  <c r="AM578"/>
  <c r="AM580"/>
  <c r="AM574"/>
  <c r="AM562"/>
  <c r="AM552"/>
  <c r="AM524"/>
  <c r="AM530"/>
  <c r="AS511"/>
  <c r="AN513"/>
  <c r="AS513" s="1"/>
  <c r="AN515"/>
  <c r="AM518"/>
  <c r="AM498"/>
  <c r="AM500"/>
  <c r="AM502"/>
  <c r="AM504"/>
  <c r="AS504" s="1"/>
  <c r="AM506"/>
  <c r="AS506" s="1"/>
  <c r="AM508"/>
  <c r="AS491"/>
  <c r="AS489"/>
  <c r="AN490"/>
  <c r="AN496"/>
  <c r="AM493"/>
  <c r="AM487"/>
  <c r="AM482"/>
  <c r="AS482" s="1"/>
  <c r="AM466"/>
  <c r="AM468"/>
  <c r="AS468" s="1"/>
  <c r="AM470"/>
  <c r="AS470" s="1"/>
  <c r="AM472"/>
  <c r="AM474"/>
  <c r="AS474" s="1"/>
  <c r="AS443"/>
  <c r="AS453"/>
  <c r="AM444"/>
  <c r="AS444" s="1"/>
  <c r="AM446"/>
  <c r="AM448"/>
  <c r="AM450"/>
  <c r="AM452"/>
  <c r="AM436"/>
  <c r="AS399"/>
  <c r="AM400"/>
  <c r="AS395"/>
  <c r="AM394"/>
  <c r="AM396"/>
  <c r="AS396" s="1"/>
  <c r="AM398"/>
  <c r="AS398" s="1"/>
  <c r="AM391"/>
  <c r="AM393"/>
  <c r="AM389"/>
  <c r="AN388"/>
  <c r="AS381"/>
  <c r="AS378"/>
  <c r="AN380"/>
  <c r="AM372"/>
  <c r="AS354"/>
  <c r="AM362"/>
  <c r="AS362" s="1"/>
  <c r="AS350"/>
  <c r="AM344"/>
  <c r="AM332"/>
  <c r="AM340"/>
  <c r="AS319"/>
  <c r="AS324"/>
  <c r="AT324"/>
  <c r="AS328"/>
  <c r="AS327"/>
  <c r="AN326"/>
  <c r="AS322"/>
  <c r="AN321"/>
  <c r="AN320"/>
  <c r="AM294"/>
  <c r="AS294" s="1"/>
  <c r="AS278"/>
  <c r="AM274"/>
  <c r="AM250"/>
  <c r="AT250"/>
  <c r="AM252"/>
  <c r="AS252" s="1"/>
  <c r="AM254"/>
  <c r="AS254" s="1"/>
  <c r="AM260"/>
  <c r="AM223"/>
  <c r="AS223" s="1"/>
  <c r="AN224"/>
  <c r="AM227"/>
  <c r="AM233"/>
  <c r="AN221"/>
  <c r="AS221" s="1"/>
  <c r="AM222"/>
  <c r="AM226"/>
  <c r="AM230"/>
  <c r="AM232"/>
  <c r="AN234"/>
  <c r="S75" i="33"/>
  <c r="S72"/>
  <c r="R69"/>
  <c r="R68"/>
  <c r="AM218" i="1"/>
  <c r="G44" i="4"/>
  <c r="G44" i="8" s="1"/>
  <c r="AM196" i="1"/>
  <c r="AM204"/>
  <c r="G79" i="4"/>
  <c r="G79" i="8" s="1"/>
  <c r="S66" i="33"/>
  <c r="S39" i="35"/>
  <c r="R27"/>
  <c r="AM184" i="1"/>
  <c r="AM188"/>
  <c r="AM192"/>
  <c r="AM174"/>
  <c r="AS174" s="1"/>
  <c r="AM166"/>
  <c r="AS166" s="1"/>
  <c r="AM168"/>
  <c r="AM170"/>
  <c r="AS173"/>
  <c r="AM151"/>
  <c r="AM144"/>
  <c r="AS144" s="1"/>
  <c r="AM146"/>
  <c r="AM150"/>
  <c r="AS153"/>
  <c r="T910" i="20"/>
  <c r="AM147" i="1"/>
  <c r="AS145"/>
  <c r="AM138"/>
  <c r="AS138"/>
  <c r="AM124"/>
  <c r="AM122"/>
  <c r="AM110"/>
  <c r="AM112"/>
  <c r="AS108"/>
  <c r="AM69"/>
  <c r="AM68"/>
  <c r="T911" i="20"/>
  <c r="AM61" i="1"/>
  <c r="AN61"/>
  <c r="AM59"/>
  <c r="AN55"/>
  <c r="AM14"/>
  <c r="AS14" s="1"/>
  <c r="X287"/>
  <c r="Z287"/>
  <c r="AO287" s="1"/>
  <c r="J89" i="29"/>
  <c r="J89" i="30" s="1"/>
  <c r="AS785" i="1"/>
  <c r="AS778"/>
  <c r="AS781"/>
  <c r="J34" i="29"/>
  <c r="J34" i="30" s="1"/>
  <c r="AS708" i="1"/>
  <c r="AS719"/>
  <c r="AS717"/>
  <c r="AS647"/>
  <c r="AS649"/>
  <c r="AS643"/>
  <c r="AS628"/>
  <c r="J24" i="29"/>
  <c r="J24" i="30"/>
  <c r="AH899" i="1"/>
  <c r="AE829"/>
  <c r="AE890" s="1"/>
  <c r="AT291"/>
  <c r="J44" i="4"/>
  <c r="J44" i="8" s="1"/>
  <c r="J79" i="4"/>
  <c r="J79" i="8" s="1"/>
  <c r="AS167" i="1"/>
  <c r="J49" i="4"/>
  <c r="J49" i="8" s="1"/>
  <c r="AF829" i="1"/>
  <c r="AS123"/>
  <c r="AS121"/>
  <c r="AS120"/>
  <c r="AN287"/>
  <c r="J15" i="4"/>
  <c r="J15" i="8" s="1"/>
  <c r="AS806" i="1"/>
  <c r="AS786"/>
  <c r="AS706"/>
  <c r="AS694"/>
  <c r="AS691"/>
  <c r="AS675"/>
  <c r="AS687"/>
  <c r="AS684"/>
  <c r="AS638"/>
  <c r="AS635"/>
  <c r="AS365"/>
  <c r="AS276"/>
  <c r="AS203"/>
  <c r="AS277"/>
  <c r="AS680"/>
  <c r="AS745"/>
  <c r="AS726"/>
  <c r="AS741"/>
  <c r="AS735"/>
  <c r="AS730"/>
  <c r="AS729"/>
  <c r="AS728"/>
  <c r="AS722"/>
  <c r="AS704"/>
  <c r="AS641"/>
  <c r="AS632"/>
  <c r="AS626"/>
  <c r="AS562"/>
  <c r="AS518"/>
  <c r="AS515"/>
  <c r="AS500"/>
  <c r="AS493"/>
  <c r="AS448"/>
  <c r="AS436"/>
  <c r="AS389"/>
  <c r="AS344"/>
  <c r="AS250"/>
  <c r="AS188"/>
  <c r="AS124"/>
  <c r="N22" i="7"/>
  <c r="K76"/>
  <c r="G86"/>
  <c r="G48" s="1"/>
  <c r="N51"/>
  <c r="K82"/>
  <c r="K39" s="1"/>
  <c r="N43"/>
  <c r="N30"/>
  <c r="M14"/>
  <c r="E84"/>
  <c r="E44"/>
  <c r="AA347" i="31"/>
  <c r="AA358"/>
  <c r="AA364"/>
  <c r="AM800" i="1"/>
  <c r="AN705"/>
  <c r="AN727"/>
  <c r="AS727" s="1"/>
  <c r="AM748"/>
  <c r="AS665"/>
  <c r="AS612"/>
  <c r="AM426"/>
  <c r="AM416"/>
  <c r="AM422"/>
  <c r="AM478"/>
  <c r="AM558"/>
  <c r="AM544"/>
  <c r="AS397"/>
  <c r="G31" i="4"/>
  <c r="G31" i="8"/>
  <c r="AS358" i="1"/>
  <c r="AS292"/>
  <c r="H80" i="7"/>
  <c r="G86" i="4"/>
  <c r="AM248" i="1"/>
  <c r="AM198"/>
  <c r="AS198" s="1"/>
  <c r="AM206"/>
  <c r="AS206" s="1"/>
  <c r="AM210"/>
  <c r="AM216"/>
  <c r="AM280"/>
  <c r="S64" i="33"/>
  <c r="AN149" i="1"/>
  <c r="AS149" s="1"/>
  <c r="G24" i="4"/>
  <c r="AS66" i="1"/>
  <c r="AS820"/>
  <c r="AS799"/>
  <c r="AS801"/>
  <c r="D100" i="29"/>
  <c r="D100" i="30" s="1"/>
  <c r="D99" i="29"/>
  <c r="D99" i="30" s="1"/>
  <c r="D98" i="29"/>
  <c r="D98" i="30" s="1"/>
  <c r="AS803" i="1"/>
  <c r="AS793"/>
  <c r="AS791"/>
  <c r="AS779"/>
  <c r="AS765"/>
  <c r="AS697"/>
  <c r="D83" i="29"/>
  <c r="D83" i="30"/>
  <c r="AS690" i="1"/>
  <c r="D16" i="29"/>
  <c r="D16" i="30" s="1"/>
  <c r="AS605" i="1"/>
  <c r="AS625"/>
  <c r="D24" i="29"/>
  <c r="D24" i="30" s="1"/>
  <c r="AS561" i="1"/>
  <c r="AS379"/>
  <c r="AS361"/>
  <c r="AS329"/>
  <c r="R33" i="35"/>
  <c r="AL336" i="1"/>
  <c r="AR336" s="1"/>
  <c r="AN337"/>
  <c r="N33" i="4"/>
  <c r="P892" i="25"/>
  <c r="P2"/>
  <c r="AM337" i="1"/>
  <c r="AN336"/>
  <c r="AM336"/>
  <c r="AR337"/>
  <c r="J33" i="4"/>
  <c r="N44" i="29"/>
  <c r="H38"/>
  <c r="AA70" i="31"/>
  <c r="H62" i="29"/>
  <c r="N92"/>
  <c r="N35"/>
  <c r="N14"/>
  <c r="N18"/>
  <c r="N64"/>
  <c r="H81"/>
  <c r="H90"/>
  <c r="H95"/>
  <c r="N47"/>
  <c r="N100"/>
  <c r="AA356" i="31"/>
  <c r="AA361"/>
  <c r="AA362"/>
  <c r="N57" i="29"/>
  <c r="J58"/>
  <c r="N185" i="31"/>
  <c r="AA359"/>
  <c r="H65" i="4"/>
  <c r="H65" i="8" s="1"/>
  <c r="AS524" i="1"/>
  <c r="AS452"/>
  <c r="AS685"/>
  <c r="AS236"/>
  <c r="N14" i="4"/>
  <c r="AL899" i="1"/>
  <c r="AS833"/>
  <c r="AL904"/>
  <c r="AR844"/>
  <c r="J14" i="29"/>
  <c r="J14" i="30" s="1"/>
  <c r="AR304" i="1"/>
  <c r="AS521"/>
  <c r="J55" i="4"/>
  <c r="AS827" i="1"/>
  <c r="D94" i="29"/>
  <c r="D94" i="30" s="1"/>
  <c r="J79" i="29"/>
  <c r="J79" i="30" s="1"/>
  <c r="J81" s="1"/>
  <c r="AS610" i="1"/>
  <c r="AR356"/>
  <c r="J98" i="29"/>
  <c r="J98" i="30" s="1"/>
  <c r="AA551" i="1"/>
  <c r="AP551" s="1"/>
  <c r="AA547"/>
  <c r="AP547" s="1"/>
  <c r="AA543"/>
  <c r="AP543" s="1"/>
  <c r="AA539"/>
  <c r="AP539" s="1"/>
  <c r="AA535"/>
  <c r="AP535" s="1"/>
  <c r="AA531"/>
  <c r="AP531" s="1"/>
  <c r="AA527"/>
  <c r="AP527" s="1"/>
  <c r="AA523"/>
  <c r="AP523" s="1"/>
  <c r="N562"/>
  <c r="AJ562"/>
  <c r="T908" i="20"/>
  <c r="Z611" i="1"/>
  <c r="AO611" s="1"/>
  <c r="Z600"/>
  <c r="AO600" s="1"/>
  <c r="AA589"/>
  <c r="AP589" s="1"/>
  <c r="AA585"/>
  <c r="AP585" s="1"/>
  <c r="AA581"/>
  <c r="AP581" s="1"/>
  <c r="Z563"/>
  <c r="AO563" s="1"/>
  <c r="Z559"/>
  <c r="AO559" s="1"/>
  <c r="Z557"/>
  <c r="AO557" s="1"/>
  <c r="Z553"/>
  <c r="AO553" s="1"/>
  <c r="T910" i="25"/>
  <c r="S888" i="27"/>
  <c r="T899"/>
  <c r="T898" i="25"/>
  <c r="T907" i="20"/>
  <c r="T904"/>
  <c r="AA654" i="1"/>
  <c r="AP654" s="1"/>
  <c r="AA622"/>
  <c r="AP622" s="1"/>
  <c r="AA620"/>
  <c r="AP620" s="1"/>
  <c r="AA618"/>
  <c r="AP618" s="1"/>
  <c r="AA616"/>
  <c r="AP616" s="1"/>
  <c r="AA614"/>
  <c r="AP614" s="1"/>
  <c r="Z564"/>
  <c r="AO564" s="1"/>
  <c r="Z558"/>
  <c r="AO558" s="1"/>
  <c r="Z552"/>
  <c r="AO552" s="1"/>
  <c r="Z400"/>
  <c r="AO400" s="1"/>
  <c r="Z398"/>
  <c r="AO398" s="1"/>
  <c r="Z396"/>
  <c r="AO396" s="1"/>
  <c r="AT396" s="1"/>
  <c r="Z394"/>
  <c r="AO394" s="1"/>
  <c r="Z392"/>
  <c r="AO392" s="1"/>
  <c r="Z390"/>
  <c r="AO390" s="1"/>
  <c r="Z388"/>
  <c r="AO388" s="1"/>
  <c r="Z386"/>
  <c r="AO386" s="1"/>
  <c r="Z384"/>
  <c r="AO384" s="1"/>
  <c r="Z377"/>
  <c r="AO377" s="1"/>
  <c r="AA366"/>
  <c r="AP366" s="1"/>
  <c r="Z350"/>
  <c r="AO350" s="1"/>
  <c r="Z321"/>
  <c r="AO321" s="1"/>
  <c r="Z300"/>
  <c r="AO300" s="1"/>
  <c r="AA280"/>
  <c r="AP280" s="1"/>
  <c r="AA278"/>
  <c r="AP278" s="1"/>
  <c r="AA264"/>
  <c r="AP264" s="1"/>
  <c r="AA261"/>
  <c r="AP261" s="1"/>
  <c r="Z253"/>
  <c r="AO253" s="1"/>
  <c r="Z245"/>
  <c r="AO245" s="1"/>
  <c r="AA237"/>
  <c r="AP237" s="1"/>
  <c r="Z214"/>
  <c r="AO214" s="1"/>
  <c r="AA211"/>
  <c r="AP211" s="1"/>
  <c r="AA207"/>
  <c r="AP207" s="1"/>
  <c r="Z185"/>
  <c r="AO185" s="1"/>
  <c r="Z170"/>
  <c r="AO170" s="1"/>
  <c r="Z162"/>
  <c r="AO162" s="1"/>
  <c r="Z147"/>
  <c r="AO147" s="1"/>
  <c r="AA139"/>
  <c r="AP139" s="1"/>
  <c r="AT139" s="1"/>
  <c r="Z131"/>
  <c r="AO131" s="1"/>
  <c r="Z123"/>
  <c r="AO123" s="1"/>
  <c r="Z111"/>
  <c r="AO111" s="1"/>
  <c r="Z72"/>
  <c r="AO72" s="1"/>
  <c r="AA65"/>
  <c r="AP65" s="1"/>
  <c r="T898" i="26"/>
  <c r="AS148" i="1"/>
  <c r="G60" i="4"/>
  <c r="AA640" i="1"/>
  <c r="AP640" s="1"/>
  <c r="AN17"/>
  <c r="AM23"/>
  <c r="AM73"/>
  <c r="AM99"/>
  <c r="AS99" s="1"/>
  <c r="AR283"/>
  <c r="AM290"/>
  <c r="AS290" s="1"/>
  <c r="Z667"/>
  <c r="AO667" s="1"/>
  <c r="AK213"/>
  <c r="AM288"/>
  <c r="AA667"/>
  <c r="AP667" s="1"/>
  <c r="AK211"/>
  <c r="AK215"/>
  <c r="Z640"/>
  <c r="AO640" s="1"/>
  <c r="AM91"/>
  <c r="AR219"/>
  <c r="AM286"/>
  <c r="AS286"/>
  <c r="AS865"/>
  <c r="AS877"/>
  <c r="AM408"/>
  <c r="AM766"/>
  <c r="AM314"/>
  <c r="AM316"/>
  <c r="AM320"/>
  <c r="AM348"/>
  <c r="AM380"/>
  <c r="AM382"/>
  <c r="AM384"/>
  <c r="AS384" s="1"/>
  <c r="AM430"/>
  <c r="AM458"/>
  <c r="AS458" s="1"/>
  <c r="AM462"/>
  <c r="AS462"/>
  <c r="AM526"/>
  <c r="AM554"/>
  <c r="AS554" s="1"/>
  <c r="AM566"/>
  <c r="AM576"/>
  <c r="AM584"/>
  <c r="AS584" s="1"/>
  <c r="AM588"/>
  <c r="AS588" s="1"/>
  <c r="AM592"/>
  <c r="AM596"/>
  <c r="AS596" s="1"/>
  <c r="AM608"/>
  <c r="AS845"/>
  <c r="AM406"/>
  <c r="AM790"/>
  <c r="AS839"/>
  <c r="AS867"/>
  <c r="AS885"/>
  <c r="E65" i="4"/>
  <c r="E66"/>
  <c r="N108" i="29"/>
  <c r="N56"/>
  <c r="A191" i="31"/>
  <c r="N191"/>
  <c r="N190"/>
  <c r="N93" i="29"/>
  <c r="AA260" i="31"/>
  <c r="AA268"/>
  <c r="AA284"/>
  <c r="AA288"/>
  <c r="K62" i="29"/>
  <c r="E62"/>
  <c r="AA62" i="31"/>
  <c r="AA66"/>
  <c r="AA76"/>
  <c r="N83" i="29"/>
  <c r="AA251" i="31"/>
  <c r="AA355"/>
  <c r="AA363"/>
  <c r="AA389"/>
  <c r="AA17"/>
  <c r="AA19"/>
  <c r="N19" i="29"/>
  <c r="R61" i="33"/>
  <c r="S6"/>
  <c r="O35"/>
  <c r="R35"/>
  <c r="S51"/>
  <c r="P35"/>
  <c r="P53"/>
  <c r="Q44" i="4" s="1"/>
  <c r="O61" i="33"/>
  <c r="O59"/>
  <c r="AR61" i="1"/>
  <c r="AS64"/>
  <c r="AA396" i="31"/>
  <c r="T894" i="26"/>
  <c r="T4" s="1"/>
  <c r="P6" i="33"/>
  <c r="D164" i="35"/>
  <c r="H195"/>
  <c r="AS80" i="1"/>
  <c r="AS886"/>
  <c r="D57" i="29"/>
  <c r="AT317" i="1"/>
  <c r="AT311"/>
  <c r="AS261"/>
  <c r="AS251"/>
  <c r="AS169"/>
  <c r="AS141"/>
  <c r="AS125"/>
  <c r="AS168"/>
  <c r="AS129"/>
  <c r="AS112"/>
  <c r="T907"/>
  <c r="T901"/>
  <c r="AS68"/>
  <c r="D70" i="4"/>
  <c r="D70" i="8" s="1"/>
  <c r="P890" i="27"/>
  <c r="P13"/>
  <c r="J92" i="4"/>
  <c r="J92" i="8" s="1"/>
  <c r="AS875" i="1"/>
  <c r="AF890"/>
  <c r="AF13" s="1"/>
  <c r="AS842"/>
  <c r="J75" i="29"/>
  <c r="J75" i="30"/>
  <c r="AH911" i="1"/>
  <c r="J82" i="4" s="1"/>
  <c r="AS222" i="1"/>
  <c r="AS122"/>
  <c r="J75" i="4"/>
  <c r="J75" i="8"/>
  <c r="AS82" i="1"/>
  <c r="AT859"/>
  <c r="AS230"/>
  <c r="AM761"/>
  <c r="AM570"/>
  <c r="AS407"/>
  <c r="AD892"/>
  <c r="AD2" s="1"/>
  <c r="N17" i="4"/>
  <c r="W894" i="1"/>
  <c r="W4" s="1"/>
  <c r="AT867"/>
  <c r="H30" i="4"/>
  <c r="AR329" i="1"/>
  <c r="AR382"/>
  <c r="AR328"/>
  <c r="H34" i="4"/>
  <c r="AR269" i="1"/>
  <c r="AR279"/>
  <c r="AR202"/>
  <c r="N85" i="4"/>
  <c r="AT254" i="1"/>
  <c r="AR84"/>
  <c r="AR92"/>
  <c r="N16" i="4"/>
  <c r="AR15" i="1"/>
  <c r="AT860"/>
  <c r="AT608"/>
  <c r="AS317"/>
  <c r="AS105"/>
  <c r="D20" i="4"/>
  <c r="D28" s="1"/>
  <c r="T902" i="1"/>
  <c r="AS872"/>
  <c r="D92" i="4"/>
  <c r="E76" i="7"/>
  <c r="E11" s="1"/>
  <c r="D86" i="4"/>
  <c r="D86" i="8" s="1"/>
  <c r="AS265" i="1"/>
  <c r="AS266"/>
  <c r="AS226"/>
  <c r="T908"/>
  <c r="J94" i="29"/>
  <c r="J94" i="30" s="1"/>
  <c r="J95" s="1"/>
  <c r="J19" i="29"/>
  <c r="J19" i="30" s="1"/>
  <c r="P49" i="4"/>
  <c r="P49" i="8" s="1"/>
  <c r="K10" i="4"/>
  <c r="P896" i="27"/>
  <c r="A192" i="31"/>
  <c r="N192" s="1"/>
  <c r="R894" i="1"/>
  <c r="R4" s="1"/>
  <c r="J52" i="29"/>
  <c r="J52" i="30" s="1"/>
  <c r="O890" i="1"/>
  <c r="O13" s="1"/>
  <c r="R31" i="36" s="1"/>
  <c r="O35"/>
  <c r="O25"/>
  <c r="N25" s="1"/>
  <c r="D64" i="29"/>
  <c r="D64" i="30" s="1"/>
  <c r="AR216" i="1"/>
  <c r="J77" i="4"/>
  <c r="J77" i="8" s="1"/>
  <c r="K78" i="7"/>
  <c r="E78"/>
  <c r="D40" i="4" s="1"/>
  <c r="J106" i="29"/>
  <c r="J106" i="30" s="1"/>
  <c r="J105" i="29"/>
  <c r="J105" i="30" s="1"/>
  <c r="J65" i="29"/>
  <c r="J65" i="30" s="1"/>
  <c r="J64" i="29"/>
  <c r="J64" i="30" s="1"/>
  <c r="D74" i="29"/>
  <c r="D74" i="30" s="1"/>
  <c r="D22" i="4"/>
  <c r="D22" i="8" s="1"/>
  <c r="J13" i="29"/>
  <c r="J13" i="30" s="1"/>
  <c r="D61" i="29"/>
  <c r="D61" i="30" s="1"/>
  <c r="M61" s="1"/>
  <c r="D51" i="29"/>
  <c r="D51" i="30" s="1"/>
  <c r="M51" s="1"/>
  <c r="AH898" i="1"/>
  <c r="J76" i="4"/>
  <c r="J76" i="8" s="1"/>
  <c r="J25" i="4"/>
  <c r="J25" i="8" s="1"/>
  <c r="J32" i="29"/>
  <c r="J32" i="30" s="1"/>
  <c r="D75" i="29"/>
  <c r="D75" i="30" s="1"/>
  <c r="J74" i="29"/>
  <c r="J74" i="30" s="1"/>
  <c r="J61" i="29"/>
  <c r="J51"/>
  <c r="J51" i="30"/>
  <c r="AS310" i="1"/>
  <c r="E66" i="7"/>
  <c r="E67" s="1"/>
  <c r="R50" i="35"/>
  <c r="AT353" i="1"/>
  <c r="R80" i="33"/>
  <c r="R78"/>
  <c r="R70"/>
  <c r="AT154" i="1"/>
  <c r="G55" i="29"/>
  <c r="G55" i="30" s="1"/>
  <c r="S79" i="33"/>
  <c r="S77"/>
  <c r="R66"/>
  <c r="AT157" i="1"/>
  <c r="P890" i="25"/>
  <c r="AA39" i="31"/>
  <c r="AS94" i="1"/>
  <c r="J64" i="4"/>
  <c r="J64" i="8"/>
  <c r="E79"/>
  <c r="P890" i="20"/>
  <c r="P13"/>
  <c r="O890"/>
  <c r="AA37" i="31"/>
  <c r="AA42"/>
  <c r="AA46"/>
  <c r="AA57"/>
  <c r="AA77"/>
  <c r="AA113"/>
  <c r="AA227"/>
  <c r="AA231"/>
  <c r="AA255"/>
  <c r="AA369"/>
  <c r="AA391"/>
  <c r="AA414"/>
  <c r="AA428"/>
  <c r="AA441"/>
  <c r="AA454"/>
  <c r="AA337"/>
  <c r="K102" i="29"/>
  <c r="K97" i="30"/>
  <c r="AA902" i="1"/>
  <c r="AR83"/>
  <c r="AK181"/>
  <c r="AR181" s="1"/>
  <c r="AK199"/>
  <c r="AR199" s="1"/>
  <c r="AR413"/>
  <c r="AR449"/>
  <c r="AR485"/>
  <c r="AR487"/>
  <c r="AR527"/>
  <c r="AR528"/>
  <c r="AR681"/>
  <c r="AR733"/>
  <c r="AM774"/>
  <c r="AT840"/>
  <c r="AR856"/>
  <c r="AR862"/>
  <c r="AA129" i="31"/>
  <c r="AA184"/>
  <c r="AA219"/>
  <c r="AA304"/>
  <c r="AA308"/>
  <c r="AA333"/>
  <c r="AA338"/>
  <c r="AA340"/>
  <c r="AA375"/>
  <c r="AA400"/>
  <c r="AA418"/>
  <c r="AA458"/>
  <c r="P86" i="4"/>
  <c r="P86" i="8" s="1"/>
  <c r="AR827" i="1"/>
  <c r="P50" i="4"/>
  <c r="P50" i="8" s="1"/>
  <c r="AR530" i="1"/>
  <c r="AS834"/>
  <c r="G84" i="29"/>
  <c r="G84" i="30" s="1"/>
  <c r="N97"/>
  <c r="AA15" i="31"/>
  <c r="AA31"/>
  <c r="AA33"/>
  <c r="AA53"/>
  <c r="AA97"/>
  <c r="AA161"/>
  <c r="AA194"/>
  <c r="AA218"/>
  <c r="AA220"/>
  <c r="AA249"/>
  <c r="AA305"/>
  <c r="AA309"/>
  <c r="AA324"/>
  <c r="AA336"/>
  <c r="AA365"/>
  <c r="AA385"/>
  <c r="AA408"/>
  <c r="AA419"/>
  <c r="AA448"/>
  <c r="S19" i="35"/>
  <c r="S35" i="33"/>
  <c r="AR71" i="1"/>
  <c r="H18" i="4"/>
  <c r="G18"/>
  <c r="H49"/>
  <c r="H49" i="8" s="1"/>
  <c r="AR333" i="1"/>
  <c r="AR567"/>
  <c r="AT570"/>
  <c r="AR709"/>
  <c r="AR711"/>
  <c r="AR717"/>
  <c r="AR791"/>
  <c r="AR797"/>
  <c r="AR850"/>
  <c r="AR882"/>
  <c r="B20" i="30"/>
  <c r="B21" s="1"/>
  <c r="K19"/>
  <c r="E19"/>
  <c r="N19"/>
  <c r="H19"/>
  <c r="K51"/>
  <c r="E51"/>
  <c r="N51"/>
  <c r="H51"/>
  <c r="G98" i="29"/>
  <c r="G98" i="30" s="1"/>
  <c r="G57" i="29"/>
  <c r="G57" i="30" s="1"/>
  <c r="G14" i="29"/>
  <c r="G14" i="30" s="1"/>
  <c r="AT159" i="1"/>
  <c r="AT163"/>
  <c r="S69" i="33"/>
  <c r="G18" i="29"/>
  <c r="G18" i="30" s="1"/>
  <c r="G100" i="29"/>
  <c r="G100" i="30" s="1"/>
  <c r="G89" i="29"/>
  <c r="G89" i="30" s="1"/>
  <c r="M89" s="1"/>
  <c r="G35" i="29"/>
  <c r="G35" i="30"/>
  <c r="G32" i="29"/>
  <c r="G32" i="30" s="1"/>
  <c r="G107" i="29"/>
  <c r="G107" i="30" s="1"/>
  <c r="M107" s="1"/>
  <c r="G48" i="29"/>
  <c r="G48" i="30" s="1"/>
  <c r="G47" i="29"/>
  <c r="G47" i="30" s="1"/>
  <c r="G48" i="4"/>
  <c r="G48" i="8"/>
  <c r="G70" i="4"/>
  <c r="G70" i="8"/>
  <c r="H88" i="7"/>
  <c r="H52" s="1"/>
  <c r="G63" i="4"/>
  <c r="G13" i="29"/>
  <c r="G13" i="30"/>
  <c r="G17" i="4"/>
  <c r="G17" i="8" s="1"/>
  <c r="M17" s="1"/>
  <c r="AT103" i="1"/>
  <c r="AT369"/>
  <c r="G97" i="29"/>
  <c r="G97" i="30" s="1"/>
  <c r="G80" i="29"/>
  <c r="G34"/>
  <c r="G34" i="30" s="1"/>
  <c r="G37" i="29"/>
  <c r="G37" i="30" s="1"/>
  <c r="M37" s="1"/>
  <c r="G16" i="29"/>
  <c r="G16" i="30" s="1"/>
  <c r="G50" i="29"/>
  <c r="G50" i="30" s="1"/>
  <c r="G72" i="29"/>
  <c r="G72" i="30" s="1"/>
  <c r="G46" i="29"/>
  <c r="G46" i="30" s="1"/>
  <c r="S71" i="33"/>
  <c r="S61" i="35"/>
  <c r="G26" i="29"/>
  <c r="G26" i="30" s="1"/>
  <c r="M26" s="1"/>
  <c r="G25" i="29"/>
  <c r="G25" i="30" s="1"/>
  <c r="M25" s="1"/>
  <c r="AT314" i="1"/>
  <c r="AT350"/>
  <c r="G17" i="29"/>
  <c r="G17" i="30"/>
  <c r="M17" s="1"/>
  <c r="G108" i="29"/>
  <c r="G108" i="30" s="1"/>
  <c r="M108" s="1"/>
  <c r="AT356" i="1"/>
  <c r="AT292"/>
  <c r="AT90"/>
  <c r="S68" i="33"/>
  <c r="AT310" i="1"/>
  <c r="R72" i="33"/>
  <c r="AT84" i="1"/>
  <c r="S81" i="33"/>
  <c r="AT297" i="1"/>
  <c r="AT378"/>
  <c r="AT112"/>
  <c r="AT360"/>
  <c r="AT169"/>
  <c r="AT325"/>
  <c r="AT362"/>
  <c r="AT295"/>
  <c r="AT323"/>
  <c r="AT715"/>
  <c r="AT82"/>
  <c r="AT247"/>
  <c r="AT707"/>
  <c r="R76" i="33"/>
  <c r="AT837" i="1"/>
  <c r="AS837"/>
  <c r="AS840"/>
  <c r="R894" i="27"/>
  <c r="R4"/>
  <c r="AS608" i="1"/>
  <c r="AS571"/>
  <c r="AS314"/>
  <c r="AA898"/>
  <c r="AT65"/>
  <c r="A553" i="27"/>
  <c r="N553"/>
  <c r="N552"/>
  <c r="AS688" i="1"/>
  <c r="N19" i="4"/>
  <c r="AS866" i="1"/>
  <c r="AS798"/>
  <c r="AS826"/>
  <c r="AS760"/>
  <c r="AT302"/>
  <c r="AR271"/>
  <c r="AN777"/>
  <c r="AS777" s="1"/>
  <c r="AN787"/>
  <c r="AN821"/>
  <c r="AN825"/>
  <c r="AK183"/>
  <c r="AR183"/>
  <c r="AR185"/>
  <c r="AM212"/>
  <c r="AM256"/>
  <c r="G66" i="7"/>
  <c r="AR295" i="1"/>
  <c r="AR301"/>
  <c r="AR319"/>
  <c r="AR351"/>
  <c r="AR359"/>
  <c r="AR387"/>
  <c r="AR388"/>
  <c r="AR390"/>
  <c r="AR405"/>
  <c r="AR411"/>
  <c r="AS67"/>
  <c r="AM522"/>
  <c r="AM772"/>
  <c r="AM816"/>
  <c r="AR424"/>
  <c r="AR425"/>
  <c r="AR428"/>
  <c r="AR436"/>
  <c r="AR438"/>
  <c r="AR447"/>
  <c r="AR448"/>
  <c r="AR455"/>
  <c r="AR456"/>
  <c r="AR463"/>
  <c r="AR473"/>
  <c r="AR475"/>
  <c r="AR476"/>
  <c r="AR480"/>
  <c r="AR484"/>
  <c r="AR486"/>
  <c r="AR495"/>
  <c r="AR496"/>
  <c r="AR497"/>
  <c r="AR500"/>
  <c r="AR507"/>
  <c r="AR508"/>
  <c r="AR513"/>
  <c r="AR521"/>
  <c r="AR533"/>
  <c r="AR535"/>
  <c r="AR537"/>
  <c r="AR539"/>
  <c r="AR540"/>
  <c r="AR542"/>
  <c r="AR583"/>
  <c r="AR585"/>
  <c r="AR597"/>
  <c r="AR599"/>
  <c r="AR603"/>
  <c r="AR604"/>
  <c r="AR615"/>
  <c r="AR617"/>
  <c r="AR618"/>
  <c r="AR619"/>
  <c r="AR667"/>
  <c r="AR675"/>
  <c r="AR689"/>
  <c r="AR691"/>
  <c r="AR699"/>
  <c r="AR727"/>
  <c r="AR731"/>
  <c r="AR763"/>
  <c r="AR765"/>
  <c r="AR767"/>
  <c r="AR771"/>
  <c r="AR815"/>
  <c r="AR825"/>
  <c r="AR854"/>
  <c r="AR880"/>
  <c r="AT846"/>
  <c r="AS836"/>
  <c r="AN572"/>
  <c r="AA911"/>
  <c r="AS233"/>
  <c r="AS184"/>
  <c r="G85" i="4"/>
  <c r="G85" i="8" s="1"/>
  <c r="AN118" i="1"/>
  <c r="AN63"/>
  <c r="AS65"/>
  <c r="T908" i="27"/>
  <c r="E86" i="7"/>
  <c r="AC890" i="1"/>
  <c r="AC13" s="1"/>
  <c r="R39" i="36" s="1"/>
  <c r="G44" i="29"/>
  <c r="G44" i="30" s="1"/>
  <c r="AL902" i="1"/>
  <c r="AT109"/>
  <c r="AK888"/>
  <c r="G106" i="29"/>
  <c r="G106" i="30" s="1"/>
  <c r="M106" s="1"/>
  <c r="AR231" i="1"/>
  <c r="AR239"/>
  <c r="AR371"/>
  <c r="AR373"/>
  <c r="AR375"/>
  <c r="AR415"/>
  <c r="AR478"/>
  <c r="AR565"/>
  <c r="AR575"/>
  <c r="AR577"/>
  <c r="AR581"/>
  <c r="AR589"/>
  <c r="AM590"/>
  <c r="AR595"/>
  <c r="AR622"/>
  <c r="AL911"/>
  <c r="AR309"/>
  <c r="AT309"/>
  <c r="AS510"/>
  <c r="AL907"/>
  <c r="AR576"/>
  <c r="AS526"/>
  <c r="AS337"/>
  <c r="AS61"/>
  <c r="N72" i="29"/>
  <c r="N52" i="30"/>
  <c r="N72"/>
  <c r="N80"/>
  <c r="N92"/>
  <c r="N94"/>
  <c r="N104"/>
  <c r="N83"/>
  <c r="N57"/>
  <c r="H22" i="4"/>
  <c r="H22" i="8" s="1"/>
  <c r="AS332" i="1"/>
  <c r="AT332"/>
  <c r="AS634"/>
  <c r="AS644"/>
  <c r="AS662"/>
  <c r="AS400"/>
  <c r="AS580"/>
  <c r="AS23"/>
  <c r="G81" i="4"/>
  <c r="R71" i="33"/>
  <c r="AS216" i="1"/>
  <c r="J36" i="4"/>
  <c r="J36" i="8" s="1"/>
  <c r="J37" i="4"/>
  <c r="J37" i="8" s="1"/>
  <c r="AS790" i="1"/>
  <c r="AS316"/>
  <c r="AT316"/>
  <c r="AS91"/>
  <c r="AS150"/>
  <c r="AS487"/>
  <c r="AS718"/>
  <c r="AS696"/>
  <c r="AS682"/>
  <c r="AS672"/>
  <c r="AS604"/>
  <c r="AT604"/>
  <c r="AT368"/>
  <c r="AS368"/>
  <c r="AS387"/>
  <c r="AS414"/>
  <c r="AS664"/>
  <c r="AS668"/>
  <c r="AS698"/>
  <c r="AS712"/>
  <c r="AT712"/>
  <c r="AS882"/>
  <c r="AS870"/>
  <c r="AT123"/>
  <c r="AS210"/>
  <c r="AS716"/>
  <c r="AT841"/>
  <c r="AS555"/>
  <c r="W911"/>
  <c r="AR66"/>
  <c r="AR153"/>
  <c r="AR170"/>
  <c r="AK177"/>
  <c r="AR244"/>
  <c r="AR266"/>
  <c r="AR289"/>
  <c r="H48" i="4"/>
  <c r="H47"/>
  <c r="AR377" i="1"/>
  <c r="AR416"/>
  <c r="AR520"/>
  <c r="AR532"/>
  <c r="AR588"/>
  <c r="AR633"/>
  <c r="AS455"/>
  <c r="AS425"/>
  <c r="AS421"/>
  <c r="AT379"/>
  <c r="AT358"/>
  <c r="AS355"/>
  <c r="AT347"/>
  <c r="AS330"/>
  <c r="AS325"/>
  <c r="AS315"/>
  <c r="AT313"/>
  <c r="AS311"/>
  <c r="AT305"/>
  <c r="AS303"/>
  <c r="AS302"/>
  <c r="AS175"/>
  <c r="AS165"/>
  <c r="AS139"/>
  <c r="AT137"/>
  <c r="AS133"/>
  <c r="AT129"/>
  <c r="AS127"/>
  <c r="AS106"/>
  <c r="AT105"/>
  <c r="AS104"/>
  <c r="AS103"/>
  <c r="AS97"/>
  <c r="AS93"/>
  <c r="AS84"/>
  <c r="AS76"/>
  <c r="AS22"/>
  <c r="N86" i="8"/>
  <c r="G92" i="4"/>
  <c r="G104" i="29"/>
  <c r="AR451" i="1"/>
  <c r="AR705"/>
  <c r="AS766"/>
  <c r="AS110"/>
  <c r="AT110"/>
  <c r="AS146"/>
  <c r="AS151"/>
  <c r="G24" i="29"/>
  <c r="G24" i="30" s="1"/>
  <c r="G27" s="1"/>
  <c r="J34" i="4"/>
  <c r="J33" i="8"/>
  <c r="AS558" i="1"/>
  <c r="AS422"/>
  <c r="AS426"/>
  <c r="AS800"/>
  <c r="AS393"/>
  <c r="AS394"/>
  <c r="AS450"/>
  <c r="AS446"/>
  <c r="H24" i="8"/>
  <c r="H104" i="4"/>
  <c r="H55" i="8"/>
  <c r="N92" i="4"/>
  <c r="H92" i="8"/>
  <c r="E93" i="4"/>
  <c r="AR64" i="1"/>
  <c r="N80" i="4"/>
  <c r="H80" i="8"/>
  <c r="D93" i="4"/>
  <c r="E92" i="8"/>
  <c r="G65" i="29"/>
  <c r="G65" i="30"/>
  <c r="G60" i="29"/>
  <c r="G83"/>
  <c r="G83" i="30" s="1"/>
  <c r="G56" i="29"/>
  <c r="N46"/>
  <c r="E46" i="30"/>
  <c r="N46" s="1"/>
  <c r="E58" i="29"/>
  <c r="E56" i="30"/>
  <c r="N68" i="29"/>
  <c r="E68" i="30"/>
  <c r="H70" i="29"/>
  <c r="H68" i="30"/>
  <c r="AM20" i="1"/>
  <c r="AM26"/>
  <c r="AM56"/>
  <c r="AM62"/>
  <c r="AN72"/>
  <c r="AS72"/>
  <c r="AN81"/>
  <c r="AM107"/>
  <c r="AM111"/>
  <c r="AM152"/>
  <c r="AL160"/>
  <c r="AN161"/>
  <c r="O66" i="35"/>
  <c r="AL177" i="1"/>
  <c r="AL178"/>
  <c r="AN178"/>
  <c r="AS178" s="1"/>
  <c r="AM181"/>
  <c r="AN183"/>
  <c r="AM185"/>
  <c r="AN186"/>
  <c r="AL191"/>
  <c r="H79" i="4"/>
  <c r="AN191" i="1"/>
  <c r="AL192"/>
  <c r="AN192"/>
  <c r="AS192" s="1"/>
  <c r="AN193"/>
  <c r="AL194"/>
  <c r="AN194"/>
  <c r="AS194" s="1"/>
  <c r="AM201"/>
  <c r="AK203"/>
  <c r="AM207"/>
  <c r="AK208"/>
  <c r="AR208" s="1"/>
  <c r="AK212"/>
  <c r="AR212" s="1"/>
  <c r="AN212"/>
  <c r="AL213"/>
  <c r="P71" i="33"/>
  <c r="AL214" i="1"/>
  <c r="P72" i="33"/>
  <c r="AL215" i="1"/>
  <c r="AR215" s="1"/>
  <c r="AN232"/>
  <c r="AN239"/>
  <c r="AT239"/>
  <c r="AM240"/>
  <c r="AN289"/>
  <c r="AS289"/>
  <c r="AM299"/>
  <c r="AS299"/>
  <c r="N48" i="4"/>
  <c r="H48" i="8"/>
  <c r="N48" s="1"/>
  <c r="AM307" i="1"/>
  <c r="AN308"/>
  <c r="AN318"/>
  <c r="AS318" s="1"/>
  <c r="AM321"/>
  <c r="AM333"/>
  <c r="AN334"/>
  <c r="AM335"/>
  <c r="AT335"/>
  <c r="AN338"/>
  <c r="H32" i="8"/>
  <c r="N32" i="4"/>
  <c r="AN340" i="1"/>
  <c r="AS340" s="1"/>
  <c r="AM345"/>
  <c r="AM371"/>
  <c r="AT371"/>
  <c r="AM373"/>
  <c r="AN374"/>
  <c r="AN375"/>
  <c r="AS375" s="1"/>
  <c r="AN377"/>
  <c r="AN390"/>
  <c r="AN391"/>
  <c r="AM404"/>
  <c r="AS404" s="1"/>
  <c r="AN405"/>
  <c r="AN406"/>
  <c r="AS406" s="1"/>
  <c r="AN408"/>
  <c r="AN409"/>
  <c r="AN410"/>
  <c r="AM415"/>
  <c r="AN416"/>
  <c r="AM419"/>
  <c r="AM432"/>
  <c r="AS432" s="1"/>
  <c r="AM433"/>
  <c r="AM463"/>
  <c r="AN466"/>
  <c r="AM475"/>
  <c r="AN478"/>
  <c r="AM495"/>
  <c r="AN499"/>
  <c r="AM507"/>
  <c r="AN512"/>
  <c r="AN519"/>
  <c r="AN520"/>
  <c r="AM527"/>
  <c r="AN530"/>
  <c r="AN531"/>
  <c r="AN532"/>
  <c r="AN543"/>
  <c r="AN544"/>
  <c r="AN545"/>
  <c r="AS545" s="1"/>
  <c r="AN546"/>
  <c r="AN557"/>
  <c r="AS557" s="1"/>
  <c r="AM565"/>
  <c r="AM575"/>
  <c r="AM585"/>
  <c r="AN587"/>
  <c r="AS587" s="1"/>
  <c r="AM591"/>
  <c r="AM617"/>
  <c r="AN619"/>
  <c r="AM633"/>
  <c r="AN637"/>
  <c r="AS380"/>
  <c r="AT320"/>
  <c r="J55" i="8"/>
  <c r="AS502" i="1"/>
  <c r="AS472"/>
  <c r="M35" i="29"/>
  <c r="D30" i="4"/>
  <c r="AS248" i="1"/>
  <c r="AT710"/>
  <c r="AS269"/>
  <c r="AT363"/>
  <c r="AS679"/>
  <c r="AS670"/>
  <c r="AS701"/>
  <c r="AT706"/>
  <c r="AS449"/>
  <c r="AS372"/>
  <c r="AS508"/>
  <c r="AS516"/>
  <c r="AS305"/>
  <c r="AS360"/>
  <c r="AT581"/>
  <c r="AT346"/>
  <c r="D87" i="4"/>
  <c r="AS539" i="1"/>
  <c r="AS313"/>
  <c r="AT315"/>
  <c r="N24" i="4"/>
  <c r="AS514" i="1"/>
  <c r="AS860"/>
  <c r="AT862"/>
  <c r="AS871"/>
  <c r="AT863"/>
  <c r="AT866"/>
  <c r="AS652"/>
  <c r="AT148"/>
  <c r="S470" i="31"/>
  <c r="D55" i="8"/>
  <c r="D56"/>
  <c r="AS620" i="1"/>
  <c r="AS629"/>
  <c r="AR327"/>
  <c r="AS537"/>
  <c r="AS533"/>
  <c r="K56" i="4"/>
  <c r="K55" i="8"/>
  <c r="K56"/>
  <c r="AS609" i="1"/>
  <c r="AS619"/>
  <c r="AS810"/>
  <c r="AR278"/>
  <c r="AR344"/>
  <c r="AR56"/>
  <c r="AR120"/>
  <c r="AS775"/>
  <c r="AS346"/>
  <c r="AR340"/>
  <c r="AR218"/>
  <c r="AT167"/>
  <c r="AS137"/>
  <c r="W829"/>
  <c r="W914"/>
  <c r="W915" s="1"/>
  <c r="G84" i="7"/>
  <c r="G44" s="1"/>
  <c r="G78"/>
  <c r="H40" i="4" s="1"/>
  <c r="N32" i="8"/>
  <c r="N31"/>
  <c r="E26" i="4"/>
  <c r="E28" s="1"/>
  <c r="E25" i="8"/>
  <c r="N17"/>
  <c r="N16"/>
  <c r="O34" i="36"/>
  <c r="B34" s="1"/>
  <c r="H25" i="4"/>
  <c r="G67" i="7"/>
  <c r="G90" s="1"/>
  <c r="M66"/>
  <c r="M67" s="1"/>
  <c r="M69" s="1"/>
  <c r="AM392" i="1"/>
  <c r="AR399"/>
  <c r="E27" i="29"/>
  <c r="E25" i="30"/>
  <c r="N25"/>
  <c r="N55"/>
  <c r="N60"/>
  <c r="N65"/>
  <c r="E81" i="29"/>
  <c r="E79" i="30"/>
  <c r="N79"/>
  <c r="N81" s="1"/>
  <c r="N84"/>
  <c r="N93"/>
  <c r="N105"/>
  <c r="H58" i="29"/>
  <c r="H56" i="30"/>
  <c r="N26"/>
  <c r="N35"/>
  <c r="H15" i="4"/>
  <c r="H20" s="1"/>
  <c r="AR147" i="1"/>
  <c r="AR229"/>
  <c r="AR391"/>
  <c r="AR407"/>
  <c r="AR409"/>
  <c r="AM438"/>
  <c r="AM480"/>
  <c r="AS480" s="1"/>
  <c r="AM486"/>
  <c r="AS486" s="1"/>
  <c r="AM622"/>
  <c r="AM640"/>
  <c r="AR719"/>
  <c r="AR721"/>
  <c r="AR725"/>
  <c r="AR735"/>
  <c r="AR743"/>
  <c r="AR745"/>
  <c r="AM762"/>
  <c r="AM768"/>
  <c r="AR775"/>
  <c r="AM780"/>
  <c r="AM784"/>
  <c r="AR795"/>
  <c r="AR811"/>
  <c r="AR813"/>
  <c r="AR858"/>
  <c r="AR437"/>
  <c r="AR441"/>
  <c r="AR443"/>
  <c r="AR445"/>
  <c r="AR467"/>
  <c r="AR479"/>
  <c r="AR491"/>
  <c r="AR493"/>
  <c r="AR505"/>
  <c r="AR531"/>
  <c r="AR543"/>
  <c r="AR545"/>
  <c r="AR571"/>
  <c r="AR579"/>
  <c r="AR605"/>
  <c r="AR639"/>
  <c r="AR647"/>
  <c r="AR649"/>
  <c r="N47" i="7"/>
  <c r="D78"/>
  <c r="D15" s="1"/>
  <c r="M22"/>
  <c r="N70" i="8"/>
  <c r="N25" i="32"/>
  <c r="AM200" i="1"/>
  <c r="AT584"/>
  <c r="AS552"/>
  <c r="AT574"/>
  <c r="AS574"/>
  <c r="AS599"/>
  <c r="AT573"/>
  <c r="AS573"/>
  <c r="AS593"/>
  <c r="AS589"/>
  <c r="AT579"/>
  <c r="AS563"/>
  <c r="AS556"/>
  <c r="AS543"/>
  <c r="AS541"/>
  <c r="AS536"/>
  <c r="AS535"/>
  <c r="AS525"/>
  <c r="AS517"/>
  <c r="AS494"/>
  <c r="AS473"/>
  <c r="AS465"/>
  <c r="AS447"/>
  <c r="AS437"/>
  <c r="G105" i="29"/>
  <c r="G105" i="30" s="1"/>
  <c r="AS498" i="1"/>
  <c r="AS413"/>
  <c r="AS423"/>
  <c r="AS431"/>
  <c r="AS457"/>
  <c r="AS459"/>
  <c r="AS461"/>
  <c r="AS440"/>
  <c r="AS471"/>
  <c r="AS481"/>
  <c r="AS483"/>
  <c r="AS485"/>
  <c r="AS503"/>
  <c r="AS531"/>
  <c r="AS547"/>
  <c r="AS553"/>
  <c r="AS565"/>
  <c r="AS441"/>
  <c r="AS505"/>
  <c r="AS509"/>
  <c r="AS342"/>
  <c r="AS247"/>
  <c r="AM186"/>
  <c r="AS260"/>
  <c r="AS235"/>
  <c r="AM572"/>
  <c r="AS592"/>
  <c r="AS566"/>
  <c r="AS600"/>
  <c r="AS579"/>
  <c r="AS597"/>
  <c r="AS583"/>
  <c r="AT583"/>
  <c r="AS336"/>
  <c r="AS347"/>
  <c r="AT342"/>
  <c r="AM298"/>
  <c r="AM304"/>
  <c r="AS259"/>
  <c r="AS283"/>
  <c r="AT283"/>
  <c r="AS281"/>
  <c r="AT253"/>
  <c r="AS249"/>
  <c r="AS243"/>
  <c r="AS228"/>
  <c r="AS262"/>
  <c r="AT236"/>
  <c r="AN284"/>
  <c r="AN280"/>
  <c r="AN275"/>
  <c r="AS275" s="1"/>
  <c r="AN274"/>
  <c r="AN273"/>
  <c r="AN272"/>
  <c r="AN271"/>
  <c r="AN268"/>
  <c r="AN263"/>
  <c r="AM258"/>
  <c r="AN257"/>
  <c r="AN246"/>
  <c r="AM245"/>
  <c r="AN241"/>
  <c r="AN238"/>
  <c r="AM237"/>
  <c r="AM231"/>
  <c r="AS231" s="1"/>
  <c r="AN227"/>
  <c r="AN225"/>
  <c r="AS225" s="1"/>
  <c r="AN215"/>
  <c r="AN211"/>
  <c r="AN208"/>
  <c r="AN205"/>
  <c r="AN204"/>
  <c r="AN200"/>
  <c r="AM199"/>
  <c r="AN196"/>
  <c r="AM189"/>
  <c r="AN187"/>
  <c r="AN185"/>
  <c r="AM183"/>
  <c r="AS348"/>
  <c r="AS674"/>
  <c r="AS501"/>
  <c r="AS469"/>
  <c r="AS809"/>
  <c r="AS707"/>
  <c r="AS497"/>
  <c r="AS655"/>
  <c r="AS815"/>
  <c r="AS595"/>
  <c r="AS660"/>
  <c r="AS850"/>
  <c r="AT714"/>
  <c r="AS569"/>
  <c r="AS100"/>
  <c r="G64" i="4"/>
  <c r="AN19" i="1"/>
  <c r="AM71"/>
  <c r="AM87"/>
  <c r="AM101"/>
  <c r="AM220"/>
  <c r="AS220" s="1"/>
  <c r="AM296"/>
  <c r="AS296" s="1"/>
  <c r="AM300"/>
  <c r="AM334"/>
  <c r="AM370"/>
  <c r="AT370"/>
  <c r="AM464"/>
  <c r="AM496"/>
  <c r="AM582"/>
  <c r="G68" i="29"/>
  <c r="AS320" i="1"/>
  <c r="AS585"/>
  <c r="AM24"/>
  <c r="AM54"/>
  <c r="AS54" s="1"/>
  <c r="AN57"/>
  <c r="AM58"/>
  <c r="AS58"/>
  <c r="AN69"/>
  <c r="AN71"/>
  <c r="AN73"/>
  <c r="AS73" s="1"/>
  <c r="AN74"/>
  <c r="AM77"/>
  <c r="AN83"/>
  <c r="AM85"/>
  <c r="AM95"/>
  <c r="AM130"/>
  <c r="AM270"/>
  <c r="AM306"/>
  <c r="AM386"/>
  <c r="AM390"/>
  <c r="AM420"/>
  <c r="AM428"/>
  <c r="AM538"/>
  <c r="AM540"/>
  <c r="AM732"/>
  <c r="AN733"/>
  <c r="AS611"/>
  <c r="AS631"/>
  <c r="AS714"/>
  <c r="AT261"/>
  <c r="AS868"/>
  <c r="AS377"/>
  <c r="AS309"/>
  <c r="AS279"/>
  <c r="AS98"/>
  <c r="AN20"/>
  <c r="AN21"/>
  <c r="AN25"/>
  <c r="AN62"/>
  <c r="AM86"/>
  <c r="AN88"/>
  <c r="AM126"/>
  <c r="AM128"/>
  <c r="AS128" s="1"/>
  <c r="AM136"/>
  <c r="AT136"/>
  <c r="AM176"/>
  <c r="AM246"/>
  <c r="AM312"/>
  <c r="AM326"/>
  <c r="AT326"/>
  <c r="AM338"/>
  <c r="AS338" s="1"/>
  <c r="AM352"/>
  <c r="AT352"/>
  <c r="AM456"/>
  <c r="AM460"/>
  <c r="AM484"/>
  <c r="AM520"/>
  <c r="AM532"/>
  <c r="AM548"/>
  <c r="AM550"/>
  <c r="AM564"/>
  <c r="AM594"/>
  <c r="AN699"/>
  <c r="AN709"/>
  <c r="AM754"/>
  <c r="AN763"/>
  <c r="AM776"/>
  <c r="AN789"/>
  <c r="AN805"/>
  <c r="AM824"/>
  <c r="AM828"/>
  <c r="AT93"/>
  <c r="AS90"/>
  <c r="G94" i="29"/>
  <c r="G94" i="30" s="1"/>
  <c r="M94" s="1"/>
  <c r="G92" i="29"/>
  <c r="G92" i="30" s="1"/>
  <c r="AT164" i="1"/>
  <c r="AM388"/>
  <c r="AM412"/>
  <c r="AM424"/>
  <c r="AM476"/>
  <c r="AM534"/>
  <c r="AM542"/>
  <c r="AM560"/>
  <c r="AM586"/>
  <c r="AM734"/>
  <c r="AM744"/>
  <c r="AM746"/>
  <c r="AM770"/>
  <c r="AM808"/>
  <c r="S67" i="33"/>
  <c r="AT337" i="1"/>
  <c r="G63" i="8"/>
  <c r="M80" i="29"/>
  <c r="G80" i="30"/>
  <c r="AS140" i="1"/>
  <c r="AT147"/>
  <c r="AT372"/>
  <c r="AS529"/>
  <c r="AS884"/>
  <c r="AS846"/>
  <c r="AT711"/>
  <c r="AS578"/>
  <c r="AS382"/>
  <c r="AS357"/>
  <c r="AS195"/>
  <c r="AS182"/>
  <c r="AT166"/>
  <c r="AS164"/>
  <c r="G36" i="29"/>
  <c r="G36" i="30" s="1"/>
  <c r="G64" i="29"/>
  <c r="G64" i="30" s="1"/>
  <c r="G61" i="29"/>
  <c r="H76" i="7"/>
  <c r="AT141" i="1"/>
  <c r="AT377"/>
  <c r="AS848"/>
  <c r="AT713"/>
  <c r="AT340"/>
  <c r="AS291"/>
  <c r="AT230"/>
  <c r="AT229"/>
  <c r="AT188"/>
  <c r="AT155"/>
  <c r="AT153"/>
  <c r="AS147"/>
  <c r="AT138"/>
  <c r="AS111"/>
  <c r="AS92"/>
  <c r="G19" i="29"/>
  <c r="G19" i="30"/>
  <c r="G32" i="4"/>
  <c r="G32" i="8"/>
  <c r="M32" s="1"/>
  <c r="AT339" i="1"/>
  <c r="AM17"/>
  <c r="AM19"/>
  <c r="AM63"/>
  <c r="AM79"/>
  <c r="AS79" s="1"/>
  <c r="AM81"/>
  <c r="AM83"/>
  <c r="AT156"/>
  <c r="AT158"/>
  <c r="AM172"/>
  <c r="AM190"/>
  <c r="AT219"/>
  <c r="AT223"/>
  <c r="AM410"/>
  <c r="AM490"/>
  <c r="AM528"/>
  <c r="AT349"/>
  <c r="AT354"/>
  <c r="AT361"/>
  <c r="AS737"/>
  <c r="AM782"/>
  <c r="AM812"/>
  <c r="AM117"/>
  <c r="AS117" s="1"/>
  <c r="AT838"/>
  <c r="G52" i="29"/>
  <c r="G52" i="30" s="1"/>
  <c r="M52" s="1"/>
  <c r="AT248" i="1"/>
  <c r="AT249"/>
  <c r="AT145"/>
  <c r="AT144"/>
  <c r="AT131"/>
  <c r="AT165"/>
  <c r="AM55"/>
  <c r="AS55" s="1"/>
  <c r="AT23"/>
  <c r="AA904"/>
  <c r="AA905"/>
  <c r="AM568"/>
  <c r="G18" i="8"/>
  <c r="M18"/>
  <c r="M18" i="4"/>
  <c r="Y888" i="1"/>
  <c r="T888" i="27"/>
  <c r="T894" s="1"/>
  <c r="T4" s="1"/>
  <c r="AS869" i="1"/>
  <c r="AS874"/>
  <c r="AA874"/>
  <c r="AP874" s="1"/>
  <c r="AT874" s="1"/>
  <c r="AA870"/>
  <c r="AP870" s="1"/>
  <c r="AT870" s="1"/>
  <c r="AS844"/>
  <c r="G93" i="4"/>
  <c r="AS838" i="1"/>
  <c r="AS832"/>
  <c r="R890" i="27"/>
  <c r="R13"/>
  <c r="AT580" i="1"/>
  <c r="G51" i="29"/>
  <c r="AN577" i="1"/>
  <c r="AN576"/>
  <c r="AS576" s="1"/>
  <c r="AS567"/>
  <c r="AS570"/>
  <c r="G74" i="29"/>
  <c r="G74" i="30" s="1"/>
  <c r="G75" i="29"/>
  <c r="AN376" i="1"/>
  <c r="AN373"/>
  <c r="AT351"/>
  <c r="G33" i="4"/>
  <c r="G33" i="8" s="1"/>
  <c r="AN343" i="1"/>
  <c r="AS343" s="1"/>
  <c r="AN341"/>
  <c r="AS341" s="1"/>
  <c r="AS335"/>
  <c r="AN331"/>
  <c r="G49" i="4"/>
  <c r="G49" i="8" s="1"/>
  <c r="AS301" i="1"/>
  <c r="AS288"/>
  <c r="H78" i="7"/>
  <c r="G40" i="4" s="1"/>
  <c r="G84"/>
  <c r="G86" i="8"/>
  <c r="AT221" i="1"/>
  <c r="AN197"/>
  <c r="AT162"/>
  <c r="AT168"/>
  <c r="AN172"/>
  <c r="AN171"/>
  <c r="AN170"/>
  <c r="AT170"/>
  <c r="AS152"/>
  <c r="AT152"/>
  <c r="AT124"/>
  <c r="AA133"/>
  <c r="AP133" s="1"/>
  <c r="AS16"/>
  <c r="H84" i="7"/>
  <c r="H44" s="1"/>
  <c r="S829" i="27"/>
  <c r="S890" s="1"/>
  <c r="S13" s="1"/>
  <c r="M24" i="4"/>
  <c r="G24" i="8"/>
  <c r="G16" i="4"/>
  <c r="G16" i="8" s="1"/>
  <c r="AN59" i="1"/>
  <c r="AA56"/>
  <c r="AP56" s="1"/>
  <c r="T904" i="27"/>
  <c r="T905"/>
  <c r="Z54" i="1"/>
  <c r="AO54" s="1"/>
  <c r="R892" i="27"/>
  <c r="R2"/>
  <c r="AN26" i="1"/>
  <c r="Q890" i="27"/>
  <c r="Q13" s="1"/>
  <c r="R75" i="33"/>
  <c r="R73"/>
  <c r="S73"/>
  <c r="R74"/>
  <c r="AR217" i="1"/>
  <c r="AS740"/>
  <c r="S19" i="36"/>
  <c r="R19"/>
  <c r="S18"/>
  <c r="R18"/>
  <c r="R64" i="33"/>
  <c r="AS751" i="1"/>
  <c r="AS756"/>
  <c r="AS758"/>
  <c r="AS734"/>
  <c r="O37" i="36"/>
  <c r="N37"/>
  <c r="AN738" i="1"/>
  <c r="AN744"/>
  <c r="AN759"/>
  <c r="AS759"/>
  <c r="AN754"/>
  <c r="AS753"/>
  <c r="AN752"/>
  <c r="AN750"/>
  <c r="AN748"/>
  <c r="AN732"/>
  <c r="O26" i="36"/>
  <c r="B26"/>
  <c r="AN743" i="1"/>
  <c r="AN749"/>
  <c r="O31" i="36"/>
  <c r="N31"/>
  <c r="O13"/>
  <c r="O29"/>
  <c r="N29" s="1"/>
  <c r="P896" i="20"/>
  <c r="O13"/>
  <c r="AA910" i="1"/>
  <c r="G40" i="8"/>
  <c r="W910" i="1"/>
  <c r="H45" i="4" s="1"/>
  <c r="H40" i="8"/>
  <c r="AT149" i="1"/>
  <c r="V829"/>
  <c r="O51" i="35"/>
  <c r="AH910" i="1"/>
  <c r="J45" i="4" s="1"/>
  <c r="J45" i="8" s="1"/>
  <c r="AR149" i="1"/>
  <c r="AL910"/>
  <c r="R51" i="35"/>
  <c r="S51"/>
  <c r="T910" i="1"/>
  <c r="K15" i="7"/>
  <c r="D32"/>
  <c r="AR261" i="1"/>
  <c r="G87" i="4"/>
  <c r="P67" i="33"/>
  <c r="P2" s="1"/>
  <c r="M34" i="29"/>
  <c r="N17"/>
  <c r="E53"/>
  <c r="J27"/>
  <c r="G58"/>
  <c r="K27"/>
  <c r="N13"/>
  <c r="N16"/>
  <c r="G66"/>
  <c r="M14"/>
  <c r="M108"/>
  <c r="M55"/>
  <c r="K53"/>
  <c r="N65"/>
  <c r="N34"/>
  <c r="N38" s="1"/>
  <c r="K85"/>
  <c r="E102"/>
  <c r="N52"/>
  <c r="M57"/>
  <c r="M58" s="1"/>
  <c r="K70"/>
  <c r="AF892" i="1"/>
  <c r="AF2" s="1"/>
  <c r="D79" i="29"/>
  <c r="D79" i="30" s="1"/>
  <c r="AS739" i="1"/>
  <c r="O21" i="36"/>
  <c r="B21" s="1"/>
  <c r="O30"/>
  <c r="O22"/>
  <c r="B22" s="1"/>
  <c r="N34"/>
  <c r="D88" i="29"/>
  <c r="D88" i="30" s="1"/>
  <c r="N33" i="36"/>
  <c r="B33"/>
  <c r="N35"/>
  <c r="B35"/>
  <c r="J88" i="29"/>
  <c r="J88" i="30" s="1"/>
  <c r="J90" s="1"/>
  <c r="O27" i="36"/>
  <c r="N23"/>
  <c r="B23"/>
  <c r="O14"/>
  <c r="N14" s="1"/>
  <c r="R66" i="35"/>
  <c r="S66"/>
  <c r="S14" i="36"/>
  <c r="R14" s="1"/>
  <c r="P892" i="20"/>
  <c r="P2" s="1"/>
  <c r="O15" i="36"/>
  <c r="B15" s="1"/>
  <c r="P4" i="33"/>
  <c r="P81" i="4"/>
  <c r="R4" i="33"/>
  <c r="E109" i="30"/>
  <c r="H102"/>
  <c r="G27" i="29"/>
  <c r="K95" i="30"/>
  <c r="E85"/>
  <c r="E95" i="29"/>
  <c r="J38"/>
  <c r="N26"/>
  <c r="H22"/>
  <c r="H109"/>
  <c r="N60"/>
  <c r="N62" s="1"/>
  <c r="K22"/>
  <c r="K40" s="1"/>
  <c r="M100"/>
  <c r="M25"/>
  <c r="J85"/>
  <c r="N80"/>
  <c r="N81"/>
  <c r="N50"/>
  <c r="K109"/>
  <c r="K111" s="1"/>
  <c r="H102"/>
  <c r="N32"/>
  <c r="N15"/>
  <c r="N106"/>
  <c r="N94"/>
  <c r="D27"/>
  <c r="M84"/>
  <c r="E22"/>
  <c r="N36"/>
  <c r="E85"/>
  <c r="N24"/>
  <c r="N43"/>
  <c r="N45"/>
  <c r="N88"/>
  <c r="K66"/>
  <c r="H62" i="30"/>
  <c r="H70"/>
  <c r="M79" i="4"/>
  <c r="M32"/>
  <c r="M34" s="1"/>
  <c r="H101"/>
  <c r="H50"/>
  <c r="E84"/>
  <c r="K26"/>
  <c r="J47"/>
  <c r="H26"/>
  <c r="D34"/>
  <c r="M31"/>
  <c r="J50"/>
  <c r="J20"/>
  <c r="J87"/>
  <c r="M85"/>
  <c r="D23"/>
  <c r="D26"/>
  <c r="N55"/>
  <c r="N56"/>
  <c r="N13"/>
  <c r="M17"/>
  <c r="N22"/>
  <c r="H93"/>
  <c r="E56"/>
  <c r="J84"/>
  <c r="K20"/>
  <c r="H87"/>
  <c r="H84"/>
  <c r="K50"/>
  <c r="N86"/>
  <c r="N87"/>
  <c r="D56"/>
  <c r="N31"/>
  <c r="N34" s="1"/>
  <c r="N49"/>
  <c r="N47" s="1"/>
  <c r="K12"/>
  <c r="K30"/>
  <c r="E101"/>
  <c r="K84" i="8"/>
  <c r="G61"/>
  <c r="K60"/>
  <c r="G60"/>
  <c r="J60"/>
  <c r="H61"/>
  <c r="J10"/>
  <c r="E61"/>
  <c r="K30"/>
  <c r="K101"/>
  <c r="K104"/>
  <c r="K87"/>
  <c r="E34"/>
  <c r="Z117" i="1"/>
  <c r="AO117" s="1"/>
  <c r="G29" i="29"/>
  <c r="G29" i="30"/>
  <c r="G21" i="29"/>
  <c r="AA325" i="31"/>
  <c r="AA283"/>
  <c r="J21" i="29"/>
  <c r="D21"/>
  <c r="M21" s="1"/>
  <c r="P87" i="4"/>
  <c r="P87" i="8" s="1"/>
  <c r="R34" i="33"/>
  <c r="N93" i="4"/>
  <c r="K50" i="8"/>
  <c r="K47"/>
  <c r="H66" i="4"/>
  <c r="H62" s="1"/>
  <c r="K37"/>
  <c r="K37" i="8" s="1"/>
  <c r="K36" i="4"/>
  <c r="K36" i="8" s="1"/>
  <c r="N49" i="29"/>
  <c r="E66"/>
  <c r="K12" i="8"/>
  <c r="K20"/>
  <c r="E87" i="4"/>
  <c r="H56"/>
  <c r="D66" i="29"/>
  <c r="M26"/>
  <c r="J102"/>
  <c r="D95"/>
  <c r="K87" i="4"/>
  <c r="N84" i="29"/>
  <c r="N85" s="1"/>
  <c r="D152" i="33"/>
  <c r="H93" i="8"/>
  <c r="AM692" i="1"/>
  <c r="J29" i="29"/>
  <c r="J29" i="30"/>
  <c r="J65" i="4"/>
  <c r="D29" i="29"/>
  <c r="D29" i="30" s="1"/>
  <c r="G30" i="29"/>
  <c r="G30" i="30" s="1"/>
  <c r="V464" i="31"/>
  <c r="V470" s="1"/>
  <c r="AS654" i="1"/>
  <c r="D30" i="29"/>
  <c r="D30" i="30"/>
  <c r="AG829" i="1"/>
  <c r="AG890" s="1"/>
  <c r="AG13" s="1"/>
  <c r="J30" i="29"/>
  <c r="K65" i="4"/>
  <c r="K65" i="8" s="1"/>
  <c r="K66" s="1"/>
  <c r="S468" i="31"/>
  <c r="R892" i="20"/>
  <c r="R2" s="1"/>
  <c r="G20" i="29"/>
  <c r="G20" i="30" s="1"/>
  <c r="AM648" i="1"/>
  <c r="AS648" s="1"/>
  <c r="R2" i="31"/>
  <c r="R470"/>
  <c r="E27" i="30"/>
  <c r="K85"/>
  <c r="N62"/>
  <c r="N95"/>
  <c r="E95"/>
  <c r="D38" i="29"/>
  <c r="M36"/>
  <c r="M16"/>
  <c r="M97"/>
  <c r="G85"/>
  <c r="H81" i="30"/>
  <c r="E38" i="29"/>
  <c r="E40" s="1"/>
  <c r="E70"/>
  <c r="N69"/>
  <c r="N70" s="1"/>
  <c r="N98"/>
  <c r="E109"/>
  <c r="N104"/>
  <c r="N109" s="1"/>
  <c r="H27" i="30"/>
  <c r="H27" i="29"/>
  <c r="H40" s="1"/>
  <c r="H53"/>
  <c r="H58" i="30"/>
  <c r="N55" i="29"/>
  <c r="N58" s="1"/>
  <c r="K58" i="30"/>
  <c r="K58" i="29"/>
  <c r="H66" i="30"/>
  <c r="H66" i="29"/>
  <c r="K90" i="30"/>
  <c r="K90" i="29"/>
  <c r="N97"/>
  <c r="N102" s="1"/>
  <c r="N105"/>
  <c r="N107"/>
  <c r="K38" i="30"/>
  <c r="K38" i="29"/>
  <c r="N37"/>
  <c r="D109"/>
  <c r="M92"/>
  <c r="M95" s="1"/>
  <c r="N101"/>
  <c r="K81"/>
  <c r="N89"/>
  <c r="N90" s="1"/>
  <c r="H85"/>
  <c r="M50"/>
  <c r="N25"/>
  <c r="N27"/>
  <c r="E62" i="30"/>
  <c r="K62"/>
  <c r="K102"/>
  <c r="K70"/>
  <c r="E90"/>
  <c r="H95"/>
  <c r="K66"/>
  <c r="M17" i="29"/>
  <c r="D85"/>
  <c r="M83"/>
  <c r="M85" s="1"/>
  <c r="M107"/>
  <c r="M89"/>
  <c r="H90" i="30"/>
  <c r="M94" i="29"/>
  <c r="N66"/>
  <c r="G38"/>
  <c r="K95"/>
  <c r="E58" i="30"/>
  <c r="J85"/>
  <c r="J15" i="7"/>
  <c r="M78"/>
  <c r="M15" s="1"/>
  <c r="N80"/>
  <c r="N23" s="1"/>
  <c r="J41" i="4"/>
  <c r="J41" i="8" s="1"/>
  <c r="G52" i="7"/>
  <c r="M30"/>
  <c r="M32"/>
  <c r="K32"/>
  <c r="H32"/>
  <c r="N14"/>
  <c r="N32"/>
  <c r="K69" i="4"/>
  <c r="K69" i="8"/>
  <c r="M76" i="7"/>
  <c r="M11"/>
  <c r="E37" i="4"/>
  <c r="E37" i="8"/>
  <c r="D11" i="7"/>
  <c r="E15"/>
  <c r="D43" i="4"/>
  <c r="D43" i="8"/>
  <c r="D41" i="4"/>
  <c r="D41" i="8" s="1"/>
  <c r="H82" i="7"/>
  <c r="N82" s="1"/>
  <c r="N39" s="1"/>
  <c r="N70" i="4"/>
  <c r="G41"/>
  <c r="G41" i="8" s="1"/>
  <c r="K11" i="7"/>
  <c r="M70" i="4"/>
  <c r="H42"/>
  <c r="H42" i="8" s="1"/>
  <c r="G23" i="7"/>
  <c r="D39"/>
  <c r="J32"/>
  <c r="M56"/>
  <c r="K69"/>
  <c r="J69"/>
  <c r="G69"/>
  <c r="N88"/>
  <c r="N52" s="1"/>
  <c r="J69" i="4"/>
  <c r="J69" i="8" s="1"/>
  <c r="H71" i="4"/>
  <c r="H71" i="8" s="1"/>
  <c r="E36" i="4"/>
  <c r="E36" i="8" s="1"/>
  <c r="M82" i="7"/>
  <c r="M39" s="1"/>
  <c r="R67" i="33"/>
  <c r="D69" i="4"/>
  <c r="D69" i="8"/>
  <c r="M84" i="7"/>
  <c r="M44" s="1"/>
  <c r="K74" i="4"/>
  <c r="K42"/>
  <c r="K42" i="8" s="1"/>
  <c r="K71" i="4"/>
  <c r="K71" i="8" s="1"/>
  <c r="J71" i="4"/>
  <c r="J71" i="8" s="1"/>
  <c r="N78" i="7"/>
  <c r="N15" s="1"/>
  <c r="H74" i="4"/>
  <c r="H74" i="8" s="1"/>
  <c r="J74" i="4"/>
  <c r="J74" i="8" s="1"/>
  <c r="K41" i="4"/>
  <c r="K41" i="8" s="1"/>
  <c r="K43" i="4"/>
  <c r="K43" i="8" s="1"/>
  <c r="E69" i="4"/>
  <c r="E69" i="8" s="1"/>
  <c r="J43" i="4"/>
  <c r="J43" i="8" s="1"/>
  <c r="O67" i="33"/>
  <c r="O2" s="1"/>
  <c r="H36" i="4"/>
  <c r="H36" i="8" s="1"/>
  <c r="M81" i="4"/>
  <c r="M64" i="29"/>
  <c r="AS430" i="1"/>
  <c r="AT348"/>
  <c r="M33" i="4"/>
  <c r="AA899" i="1"/>
  <c r="G36" i="4"/>
  <c r="G36" i="8"/>
  <c r="M48" i="4"/>
  <c r="H87" i="8"/>
  <c r="H84"/>
  <c r="A564" i="1"/>
  <c r="N564" s="1"/>
  <c r="AJ564" s="1"/>
  <c r="N563"/>
  <c r="AJ563"/>
  <c r="P81" i="8"/>
  <c r="P44" i="4"/>
  <c r="R6" i="33"/>
  <c r="R59"/>
  <c r="K27" i="30"/>
  <c r="M24" i="29"/>
  <c r="J56" i="8"/>
  <c r="M18" i="29"/>
  <c r="AS408" i="1"/>
  <c r="AR211"/>
  <c r="G25" i="4"/>
  <c r="G25" i="8" s="1"/>
  <c r="AT111" i="1"/>
  <c r="G43" i="4"/>
  <c r="G43" i="8" s="1"/>
  <c r="G69" i="29"/>
  <c r="G69" i="30" s="1"/>
  <c r="G70" s="1"/>
  <c r="N95" i="29"/>
  <c r="AT264" i="1"/>
  <c r="O34" i="33"/>
  <c r="O4"/>
  <c r="J95" i="29"/>
  <c r="J70"/>
  <c r="J70" i="30"/>
  <c r="M72" i="29"/>
  <c r="M13"/>
  <c r="J22"/>
  <c r="J40" s="1"/>
  <c r="M106"/>
  <c r="J109"/>
  <c r="D109" i="30"/>
  <c r="J66" i="29"/>
  <c r="M65"/>
  <c r="J56" i="4"/>
  <c r="J81" i="29"/>
  <c r="J35" i="4"/>
  <c r="M98" i="29"/>
  <c r="E66" i="30"/>
  <c r="D102" i="29"/>
  <c r="J30" i="4"/>
  <c r="M52" i="29"/>
  <c r="AT336" i="1"/>
  <c r="H23" i="7"/>
  <c r="AS705" i="1"/>
  <c r="M32" i="29"/>
  <c r="AM287" i="1"/>
  <c r="AS287" s="1"/>
  <c r="J12" i="4"/>
  <c r="AS264" i="1"/>
  <c r="D37" i="4"/>
  <c r="D37" i="8" s="1"/>
  <c r="D38" s="1"/>
  <c r="D62" i="29"/>
  <c r="D70"/>
  <c r="E30" i="8"/>
  <c r="G99" i="29"/>
  <c r="G99" i="30" s="1"/>
  <c r="A559" i="1"/>
  <c r="N559" s="1"/>
  <c r="AJ559" s="1"/>
  <c r="H69" i="4"/>
  <c r="H69" i="8" s="1"/>
  <c r="AS417" i="1"/>
  <c r="AS651"/>
  <c r="AS371"/>
  <c r="K34" i="8"/>
  <c r="G101" i="29"/>
  <c r="G101" i="30" s="1"/>
  <c r="M101" s="1"/>
  <c r="G93" i="29"/>
  <c r="G93" i="30"/>
  <c r="M93" s="1"/>
  <c r="G15" i="29"/>
  <c r="G15" i="30" s="1"/>
  <c r="AK14" i="1"/>
  <c r="AM134"/>
  <c r="AS134" s="1"/>
  <c r="AR141"/>
  <c r="AM402"/>
  <c r="AM454"/>
  <c r="P464" i="31"/>
  <c r="P470" s="1"/>
  <c r="G92" i="8"/>
  <c r="J104" i="4"/>
  <c r="D84"/>
  <c r="N26" i="36"/>
  <c r="J93" i="4"/>
  <c r="D57" i="30"/>
  <c r="D58" i="29"/>
  <c r="J53"/>
  <c r="J38" i="4"/>
  <c r="AS239" i="1"/>
  <c r="J26" i="4"/>
  <c r="J28" s="1"/>
  <c r="J23"/>
  <c r="AS761" i="1"/>
  <c r="H12" i="4"/>
  <c r="D36"/>
  <c r="D36" i="8"/>
  <c r="D35" s="1"/>
  <c r="M86" i="4"/>
  <c r="M84" s="1"/>
  <c r="J20" i="30"/>
  <c r="M10" i="4"/>
  <c r="N10" s="1"/>
  <c r="N61" s="1"/>
  <c r="K61"/>
  <c r="H20" i="30"/>
  <c r="H18" i="8"/>
  <c r="N18" s="1"/>
  <c r="N18" i="4"/>
  <c r="E20" i="30"/>
  <c r="AT708" i="1"/>
  <c r="M37" i="29"/>
  <c r="M38" s="1"/>
  <c r="K20" i="30"/>
  <c r="AS774" i="1"/>
  <c r="P13" i="25"/>
  <c r="R35" i="36" s="1"/>
  <c r="J61" i="30"/>
  <c r="J62" s="1"/>
  <c r="J62" i="29"/>
  <c r="AS56" i="1"/>
  <c r="AS816"/>
  <c r="AS522"/>
  <c r="AS256"/>
  <c r="AT256"/>
  <c r="AS825"/>
  <c r="AS787"/>
  <c r="M16" i="4"/>
  <c r="N30"/>
  <c r="M49"/>
  <c r="M47" s="1"/>
  <c r="M105" i="29"/>
  <c r="G109"/>
  <c r="AT54" i="1"/>
  <c r="AS186"/>
  <c r="AS772"/>
  <c r="AS821"/>
  <c r="E48" i="7"/>
  <c r="D74" i="4"/>
  <c r="D74" i="8" s="1"/>
  <c r="AS433" i="1"/>
  <c r="AT333"/>
  <c r="AS333"/>
  <c r="AS240"/>
  <c r="AT240"/>
  <c r="AR194"/>
  <c r="AS193"/>
  <c r="D90" i="29"/>
  <c r="D111" s="1"/>
  <c r="B37" i="36"/>
  <c r="AT299" i="1"/>
  <c r="AS57"/>
  <c r="AS409"/>
  <c r="AS196"/>
  <c r="AT196"/>
  <c r="AT318"/>
  <c r="AT375"/>
  <c r="AS590"/>
  <c r="G104" i="30"/>
  <c r="M104" s="1"/>
  <c r="M104" i="29"/>
  <c r="M109" s="1"/>
  <c r="E111"/>
  <c r="K28" i="4"/>
  <c r="AT338" i="1"/>
  <c r="AS780"/>
  <c r="AS768"/>
  <c r="AS438"/>
  <c r="H15" i="8"/>
  <c r="N15" i="4"/>
  <c r="G15" i="7"/>
  <c r="H41" i="4"/>
  <c r="H41" i="8"/>
  <c r="AS637" i="1"/>
  <c r="AS633"/>
  <c r="AS617"/>
  <c r="AS591"/>
  <c r="AT575"/>
  <c r="AS575"/>
  <c r="AS546"/>
  <c r="AS544"/>
  <c r="AS530"/>
  <c r="AS527"/>
  <c r="AS519"/>
  <c r="AS512"/>
  <c r="AR214"/>
  <c r="AR191"/>
  <c r="AS181"/>
  <c r="AR178"/>
  <c r="S17" i="36"/>
  <c r="R17"/>
  <c r="AR177" i="1"/>
  <c r="AT161"/>
  <c r="AS161"/>
  <c r="AR160"/>
  <c r="AL829"/>
  <c r="AS107"/>
  <c r="AT107"/>
  <c r="N68" i="30"/>
  <c r="N56"/>
  <c r="G56"/>
  <c r="M56" i="29"/>
  <c r="G60" i="30"/>
  <c r="G62" s="1"/>
  <c r="M60" i="29"/>
  <c r="AS475" i="1"/>
  <c r="AS232"/>
  <c r="AT231"/>
  <c r="AS622"/>
  <c r="AS392"/>
  <c r="AT585"/>
  <c r="AS784"/>
  <c r="AS762"/>
  <c r="AS640"/>
  <c r="H25" i="8"/>
  <c r="H23" s="1"/>
  <c r="N25" i="4"/>
  <c r="N23" s="1"/>
  <c r="H43"/>
  <c r="H43" i="8" s="1"/>
  <c r="N26" i="4"/>
  <c r="H23"/>
  <c r="AS507" i="1"/>
  <c r="AS499"/>
  <c r="AS495"/>
  <c r="AS478"/>
  <c r="AS466"/>
  <c r="AS419"/>
  <c r="AS416"/>
  <c r="AS415"/>
  <c r="AT415"/>
  <c r="AS405"/>
  <c r="AS391"/>
  <c r="AS374"/>
  <c r="AT374"/>
  <c r="AS345"/>
  <c r="AS321"/>
  <c r="AT321"/>
  <c r="AS308"/>
  <c r="AT308"/>
  <c r="AT307"/>
  <c r="AS307"/>
  <c r="AR213"/>
  <c r="AS212"/>
  <c r="AS207"/>
  <c r="AR203"/>
  <c r="AS201"/>
  <c r="AR192"/>
  <c r="H79" i="8"/>
  <c r="N79" i="4"/>
  <c r="N92" i="8"/>
  <c r="N93" s="1"/>
  <c r="D93"/>
  <c r="AS463" i="1"/>
  <c r="N36" i="4"/>
  <c r="G37"/>
  <c r="G37" i="8" s="1"/>
  <c r="K74"/>
  <c r="N84" i="7"/>
  <c r="N44" s="1"/>
  <c r="K35" i="4"/>
  <c r="H11" i="7"/>
  <c r="AT587" i="1"/>
  <c r="AS572"/>
  <c r="AS304"/>
  <c r="AT304"/>
  <c r="AT298"/>
  <c r="AS298"/>
  <c r="G50" i="4"/>
  <c r="AS183" i="1"/>
  <c r="AS189"/>
  <c r="AT189"/>
  <c r="AS200"/>
  <c r="AS227"/>
  <c r="AS237"/>
  <c r="AT237"/>
  <c r="AS241"/>
  <c r="AS268"/>
  <c r="AS272"/>
  <c r="AS274"/>
  <c r="AS280"/>
  <c r="AS205"/>
  <c r="AS271"/>
  <c r="AT185"/>
  <c r="AS185"/>
  <c r="AS199"/>
  <c r="AS204"/>
  <c r="AS208"/>
  <c r="AS215"/>
  <c r="AS238"/>
  <c r="AS245"/>
  <c r="AT245"/>
  <c r="AS257"/>
  <c r="AS263"/>
  <c r="AS273"/>
  <c r="AS284"/>
  <c r="AS187"/>
  <c r="AS211"/>
  <c r="AS258"/>
  <c r="AS136"/>
  <c r="G47" i="4"/>
  <c r="AS582" i="1"/>
  <c r="AS496"/>
  <c r="AS300"/>
  <c r="AT300"/>
  <c r="AS87"/>
  <c r="AS370"/>
  <c r="O19" i="36"/>
  <c r="N19" s="1"/>
  <c r="AS20" i="1"/>
  <c r="AS464"/>
  <c r="AT334"/>
  <c r="AS334"/>
  <c r="AS101"/>
  <c r="G64" i="8"/>
  <c r="O17" i="36"/>
  <c r="B17" s="1"/>
  <c r="AS808" i="1"/>
  <c r="AS770"/>
  <c r="AS828"/>
  <c r="AS805"/>
  <c r="AS763"/>
  <c r="AS594"/>
  <c r="AS564"/>
  <c r="AS520"/>
  <c r="AS456"/>
  <c r="AT21"/>
  <c r="AS21"/>
  <c r="AS733"/>
  <c r="AS428"/>
  <c r="AS390"/>
  <c r="AS386"/>
  <c r="AS130"/>
  <c r="AS352"/>
  <c r="AS548"/>
  <c r="AS460"/>
  <c r="AS560"/>
  <c r="AS542"/>
  <c r="AS534"/>
  <c r="AS476"/>
  <c r="AS424"/>
  <c r="AS412"/>
  <c r="AS388"/>
  <c r="AS776"/>
  <c r="AS550"/>
  <c r="AS532"/>
  <c r="AS484"/>
  <c r="AT312"/>
  <c r="AS312"/>
  <c r="AS246"/>
  <c r="AT246"/>
  <c r="AS176"/>
  <c r="AS126"/>
  <c r="AT126"/>
  <c r="AT88"/>
  <c r="AS88"/>
  <c r="AS86"/>
  <c r="AS62"/>
  <c r="AS25"/>
  <c r="AS586"/>
  <c r="AS699"/>
  <c r="AS746"/>
  <c r="AS540"/>
  <c r="AS306"/>
  <c r="AT306"/>
  <c r="AS270"/>
  <c r="AS95"/>
  <c r="AT85"/>
  <c r="AS85"/>
  <c r="AS77"/>
  <c r="AS74"/>
  <c r="AS71"/>
  <c r="AS24"/>
  <c r="AS420"/>
  <c r="AS789"/>
  <c r="AS709"/>
  <c r="AS538"/>
  <c r="AS326"/>
  <c r="AS824"/>
  <c r="AS69"/>
  <c r="G68" i="30"/>
  <c r="M68" i="29"/>
  <c r="AS410" i="1"/>
  <c r="AS81"/>
  <c r="AS63"/>
  <c r="AS19"/>
  <c r="AT79"/>
  <c r="G61" i="30"/>
  <c r="G62" i="29"/>
  <c r="M61"/>
  <c r="M62" s="1"/>
  <c r="AS17" i="1"/>
  <c r="M27" i="29"/>
  <c r="R2" i="33"/>
  <c r="P48" i="8" s="1"/>
  <c r="AS812" i="1"/>
  <c r="AS782"/>
  <c r="AS528"/>
  <c r="AS490"/>
  <c r="AS190"/>
  <c r="AS83"/>
  <c r="G34" i="4"/>
  <c r="G30"/>
  <c r="AS568" i="1"/>
  <c r="G51" i="30"/>
  <c r="M51" i="29"/>
  <c r="AS577" i="1"/>
  <c r="G75" i="30"/>
  <c r="M75" i="29"/>
  <c r="AS376" i="1"/>
  <c r="AT376"/>
  <c r="AS373"/>
  <c r="AT343"/>
  <c r="AT331"/>
  <c r="AS331"/>
  <c r="AS197"/>
  <c r="AS171"/>
  <c r="AT171"/>
  <c r="AS170"/>
  <c r="AS172"/>
  <c r="AT172"/>
  <c r="AT133"/>
  <c r="AA907"/>
  <c r="AA908"/>
  <c r="AS59"/>
  <c r="AT56"/>
  <c r="H86" i="7"/>
  <c r="N86" s="1"/>
  <c r="N48" s="1"/>
  <c r="AS26" i="1"/>
  <c r="J65" i="8"/>
  <c r="J66"/>
  <c r="B29" i="36"/>
  <c r="AS749" i="1"/>
  <c r="AS748"/>
  <c r="AS750"/>
  <c r="AS744"/>
  <c r="AS743"/>
  <c r="AS732"/>
  <c r="AS752"/>
  <c r="AS754"/>
  <c r="AS738"/>
  <c r="P51" i="35"/>
  <c r="N21" i="36"/>
  <c r="N30"/>
  <c r="B30"/>
  <c r="N22"/>
  <c r="J90" i="29"/>
  <c r="N27" i="36"/>
  <c r="B27"/>
  <c r="B14"/>
  <c r="N15"/>
  <c r="N13"/>
  <c r="B13"/>
  <c r="H111" i="29"/>
  <c r="E81" i="30"/>
  <c r="N101" i="4"/>
  <c r="E35"/>
  <c r="M87"/>
  <c r="N84"/>
  <c r="J61" i="8"/>
  <c r="K10"/>
  <c r="H77" i="29"/>
  <c r="K38" i="4"/>
  <c r="N66" i="30"/>
  <c r="N22" i="29"/>
  <c r="N58" i="30"/>
  <c r="N27"/>
  <c r="H101" i="8"/>
  <c r="H104"/>
  <c r="I59" i="39" s="1"/>
  <c r="I58" s="1"/>
  <c r="I57" s="1"/>
  <c r="H56" i="8"/>
  <c r="AS692" i="1"/>
  <c r="J66" i="4"/>
  <c r="K66"/>
  <c r="K62" s="1"/>
  <c r="J30" i="30"/>
  <c r="M30" i="29"/>
  <c r="S4" i="31"/>
  <c r="R468"/>
  <c r="M20" i="29"/>
  <c r="E70" i="30"/>
  <c r="N70"/>
  <c r="K81"/>
  <c r="N85"/>
  <c r="H85"/>
  <c r="G69" i="4"/>
  <c r="G69" i="8" s="1"/>
  <c r="E38" i="4"/>
  <c r="K68"/>
  <c r="J73"/>
  <c r="AS402" i="1"/>
  <c r="M15" i="29"/>
  <c r="G22"/>
  <c r="G40" s="1"/>
  <c r="M99"/>
  <c r="G102"/>
  <c r="AS454" i="1"/>
  <c r="AT134"/>
  <c r="AR14"/>
  <c r="G95" i="29"/>
  <c r="M93"/>
  <c r="H68" i="4"/>
  <c r="D38"/>
  <c r="J111" i="29"/>
  <c r="G70"/>
  <c r="P44" i="8"/>
  <c r="M44" i="4"/>
  <c r="M30"/>
  <c r="G23"/>
  <c r="M101" i="29"/>
  <c r="M66"/>
  <c r="J77"/>
  <c r="O38" i="36"/>
  <c r="N38" s="1"/>
  <c r="AP898" i="1"/>
  <c r="B19" i="36"/>
  <c r="N20" i="30"/>
  <c r="M61" i="4"/>
  <c r="G38"/>
  <c r="H26" i="8"/>
  <c r="O39" i="36"/>
  <c r="N39" s="1"/>
  <c r="O18"/>
  <c r="N18" s="1"/>
  <c r="N25" i="8"/>
  <c r="AT582" i="1"/>
  <c r="AT586"/>
  <c r="AT709"/>
  <c r="AT373"/>
  <c r="AP899"/>
  <c r="G74" i="4"/>
  <c r="M74" s="1"/>
  <c r="K61" i="8"/>
  <c r="M10"/>
  <c r="M102" i="29"/>
  <c r="B38" i="36"/>
  <c r="B39"/>
  <c r="Q25" i="30"/>
  <c r="Q108" s="1"/>
  <c r="Q108" i="29"/>
  <c r="Q45"/>
  <c r="Q69" s="1"/>
  <c r="Q124" s="1"/>
  <c r="N10" i="8"/>
  <c r="N61" s="1"/>
  <c r="M61"/>
  <c r="Q45" i="30"/>
  <c r="Q69" s="1"/>
  <c r="D69" i="7"/>
  <c r="D90"/>
  <c r="H72" i="4"/>
  <c r="D48" i="7"/>
  <c r="M86"/>
  <c r="M48" s="1"/>
  <c r="E32"/>
  <c r="M36" i="4"/>
  <c r="M35" s="1"/>
  <c r="M37"/>
  <c r="N76" i="7"/>
  <c r="N11" s="1"/>
  <c r="D57"/>
  <c r="E76" i="4"/>
  <c r="E75"/>
  <c r="E75" i="8" s="1"/>
  <c r="E77" i="4"/>
  <c r="M38"/>
  <c r="E77" i="8"/>
  <c r="E76"/>
  <c r="AH894" i="1"/>
  <c r="AH4" s="1"/>
  <c r="AD896"/>
  <c r="AD13"/>
  <c r="AL888"/>
  <c r="AL894" s="1"/>
  <c r="AL4" s="1"/>
  <c r="M59" i="39"/>
  <c r="M58" s="1"/>
  <c r="M57" s="1"/>
  <c r="J101" i="4"/>
  <c r="AD894" i="1"/>
  <c r="AD4"/>
  <c r="U66" i="35"/>
  <c r="AP905" i="1"/>
  <c r="AP904"/>
  <c r="AP910"/>
  <c r="S50" i="35"/>
  <c r="D163"/>
  <c r="U96"/>
  <c r="D195"/>
  <c r="B96"/>
  <c r="R896" i="27"/>
  <c r="R38" i="36"/>
  <c r="AR119" i="1"/>
  <c r="S829" i="26"/>
  <c r="S890" s="1"/>
  <c r="S13" s="1"/>
  <c r="AS118" i="1"/>
  <c r="AS119"/>
  <c r="O13" i="25"/>
  <c r="P896"/>
  <c r="V914" i="1"/>
  <c r="V915" s="1"/>
  <c r="P13" i="26"/>
  <c r="R37" i="36" s="1"/>
  <c r="P896" i="26"/>
  <c r="AT119" i="1"/>
  <c r="Q13" i="25"/>
  <c r="R896"/>
  <c r="R892"/>
  <c r="R2" s="1"/>
  <c r="M88" i="7"/>
  <c r="M52" s="1"/>
  <c r="D52"/>
  <c r="E74" i="4"/>
  <c r="E74" i="8" s="1"/>
  <c r="E71" i="4"/>
  <c r="E82"/>
  <c r="D71"/>
  <c r="D68" s="1"/>
  <c r="E52" i="7"/>
  <c r="N74" i="4"/>
  <c r="E72"/>
  <c r="E71" i="8"/>
  <c r="D71"/>
  <c r="G96" i="35"/>
  <c r="P122"/>
  <c r="P111"/>
  <c r="P123"/>
  <c r="O49"/>
  <c r="P95"/>
  <c r="E6" i="38"/>
  <c r="A3" i="31" s="1"/>
  <c r="AT739" i="1"/>
  <c r="R96" i="35"/>
  <c r="P112"/>
  <c r="P124"/>
  <c r="P113"/>
  <c r="S96"/>
  <c r="T124"/>
  <c r="R49"/>
  <c r="B99"/>
  <c r="B105"/>
  <c r="B113"/>
  <c r="B119"/>
  <c r="L121"/>
  <c r="O96"/>
  <c r="B102"/>
  <c r="B108"/>
  <c r="B116"/>
  <c r="M50" i="4"/>
  <c r="D50"/>
  <c r="E50" i="8"/>
  <c r="E47"/>
  <c r="D47" i="4"/>
  <c r="AK829" i="1"/>
  <c r="AK890" s="1"/>
  <c r="N50" i="4"/>
  <c r="E47"/>
  <c r="E50"/>
  <c r="A3" i="1"/>
  <c r="AT287"/>
  <c r="AT288"/>
  <c r="AT197"/>
  <c r="K20" i="35"/>
  <c r="R74" s="1"/>
  <c r="P892" i="1"/>
  <c r="P2" s="1"/>
  <c r="R82" i="35"/>
  <c r="U119"/>
  <c r="P67"/>
  <c r="O67" s="1"/>
  <c r="P55" i="29"/>
  <c r="P55" i="30" s="1"/>
  <c r="AT640" i="1"/>
  <c r="I6" i="38"/>
  <c r="B2" i="36"/>
  <c r="V117" i="35"/>
  <c r="U104"/>
  <c r="A3" i="33"/>
  <c r="A3" i="32"/>
  <c r="AS667" i="1"/>
  <c r="AT667"/>
  <c r="D19" i="29"/>
  <c r="D19" i="30" s="1"/>
  <c r="M19" s="1"/>
  <c r="U118" i="35"/>
  <c r="U86"/>
  <c r="P75" i="29"/>
  <c r="P75" i="30" s="1"/>
  <c r="P76" s="1"/>
  <c r="P114" i="29"/>
  <c r="P114" i="30" s="1"/>
  <c r="U113" i="35"/>
  <c r="P77" i="29"/>
  <c r="P77" i="30" s="1"/>
  <c r="U74" i="35"/>
  <c r="R71"/>
  <c r="E362" i="38"/>
  <c r="N2" i="36" s="1"/>
  <c r="D22" i="29"/>
  <c r="D40" s="1"/>
  <c r="M19"/>
  <c r="N6" i="36"/>
  <c r="M8" s="1"/>
  <c r="M6"/>
  <c r="T115" i="20"/>
  <c r="T117"/>
  <c r="V117" i="26"/>
  <c r="T117"/>
  <c r="T117" i="27"/>
  <c r="V115" i="25"/>
  <c r="V117"/>
  <c r="V115" i="20"/>
  <c r="V117"/>
  <c r="T115" i="25"/>
  <c r="AA115" i="1" s="1"/>
  <c r="T117" i="25"/>
  <c r="V117" i="27"/>
  <c r="V115"/>
  <c r="T115"/>
  <c r="T829" s="1"/>
  <c r="V115" i="26"/>
  <c r="V13" s="1"/>
  <c r="T115"/>
  <c r="T829" s="1"/>
  <c r="E180" i="41"/>
  <c r="P8" i="31"/>
  <c r="S8"/>
  <c r="V8"/>
  <c r="F139" i="41"/>
  <c r="K464" i="31"/>
  <c r="R896" i="26"/>
  <c r="AP116" i="1"/>
  <c r="AT116" s="1"/>
  <c r="AO115"/>
  <c r="E40" i="4"/>
  <c r="E40" i="8" s="1"/>
  <c r="E41" i="4"/>
  <c r="M80" i="7"/>
  <c r="M23" s="1"/>
  <c r="E43" i="4"/>
  <c r="E43" i="8" s="1"/>
  <c r="D23" i="7"/>
  <c r="E42" i="4"/>
  <c r="AP857" i="1"/>
  <c r="AO850"/>
  <c r="AL890"/>
  <c r="AL13" s="1"/>
  <c r="P890"/>
  <c r="E56" i="8"/>
  <c r="E101"/>
  <c r="E104"/>
  <c r="N55"/>
  <c r="AP421" i="1"/>
  <c r="AP419"/>
  <c r="AO419"/>
  <c r="AO418"/>
  <c r="AP418"/>
  <c r="AO411"/>
  <c r="AO393"/>
  <c r="AP393"/>
  <c r="AT386"/>
  <c r="E23" i="7"/>
  <c r="AO217" i="1"/>
  <c r="AT205"/>
  <c r="AP193"/>
  <c r="AP192"/>
  <c r="AO192"/>
  <c r="AO191"/>
  <c r="AP191"/>
  <c r="E87" i="8"/>
  <c r="E84"/>
  <c r="N85"/>
  <c r="N84" s="1"/>
  <c r="AP128" i="1"/>
  <c r="AT128" s="1"/>
  <c r="E83" i="4"/>
  <c r="E89" s="1"/>
  <c r="E91" s="1"/>
  <c r="E23" i="8"/>
  <c r="E26"/>
  <c r="N12" i="4"/>
  <c r="AS887" i="1"/>
  <c r="Q890" i="20"/>
  <c r="Q13" s="1"/>
  <c r="R34" i="36"/>
  <c r="W892" i="1"/>
  <c r="W2" s="1"/>
  <c r="W890"/>
  <c r="W13" s="1"/>
  <c r="AS114"/>
  <c r="V890"/>
  <c r="W896" s="1"/>
  <c r="N99" i="30"/>
  <c r="N102" s="1"/>
  <c r="E102"/>
  <c r="E111" s="1"/>
  <c r="E38"/>
  <c r="N47"/>
  <c r="H53"/>
  <c r="H77"/>
  <c r="AA49" i="31"/>
  <c r="E65" i="8"/>
  <c r="E66" s="1"/>
  <c r="N43" i="30"/>
  <c r="E53"/>
  <c r="E77" s="1"/>
  <c r="E62" i="4"/>
  <c r="N63" i="8"/>
  <c r="P896" i="1"/>
  <c r="P13"/>
  <c r="AL892"/>
  <c r="AL2" s="1"/>
  <c r="B31" i="36"/>
  <c r="E42" i="8"/>
  <c r="N42" i="4"/>
  <c r="E41" i="8"/>
  <c r="N41" i="4"/>
  <c r="N56" i="8"/>
  <c r="N87"/>
  <c r="V13" i="1"/>
  <c r="N15" i="8"/>
  <c r="AT72" i="1"/>
  <c r="G55" i="4" l="1"/>
  <c r="D12"/>
  <c r="T888" i="1"/>
  <c r="T894" s="1"/>
  <c r="T4" s="1"/>
  <c r="AP851"/>
  <c r="D101" i="4"/>
  <c r="D104"/>
  <c r="AP835" i="1"/>
  <c r="AT835" s="1"/>
  <c r="AS835"/>
  <c r="AM888"/>
  <c r="D92" i="8"/>
  <c r="M92" i="4"/>
  <c r="E39"/>
  <c r="M55"/>
  <c r="M56" s="1"/>
  <c r="R894" i="20"/>
  <c r="R4" s="1"/>
  <c r="R890"/>
  <c r="R13" s="1"/>
  <c r="AN888" i="1"/>
  <c r="Z888"/>
  <c r="AA894" s="1"/>
  <c r="AA4" s="1"/>
  <c r="AO851"/>
  <c r="G104" i="4"/>
  <c r="AP850" i="1"/>
  <c r="Y894"/>
  <c r="Y4" s="1"/>
  <c r="D81" i="29"/>
  <c r="B25" i="36"/>
  <c r="D47" i="29"/>
  <c r="D47" i="30" s="1"/>
  <c r="D65" i="4"/>
  <c r="D65" i="8" s="1"/>
  <c r="D46" i="29"/>
  <c r="D46" i="30"/>
  <c r="M46" i="29"/>
  <c r="AP411" i="1"/>
  <c r="D44" i="29"/>
  <c r="AT393" i="1"/>
  <c r="D53" i="29"/>
  <c r="D77" s="1"/>
  <c r="D113" s="1"/>
  <c r="D47" i="8"/>
  <c r="D50"/>
  <c r="AO255" i="1"/>
  <c r="AT255" s="1"/>
  <c r="P48" i="4"/>
  <c r="D45"/>
  <c r="D45" i="8" s="1"/>
  <c r="S829" i="1"/>
  <c r="S890" s="1"/>
  <c r="S13" s="1"/>
  <c r="AS191"/>
  <c r="AO180"/>
  <c r="R892"/>
  <c r="R2" s="1"/>
  <c r="Q13"/>
  <c r="R896"/>
  <c r="AT419"/>
  <c r="M47" i="29"/>
  <c r="AT411" i="1"/>
  <c r="AT191"/>
  <c r="R4" i="36"/>
  <c r="D6" i="4"/>
  <c r="D6" i="8" s="1"/>
  <c r="M2" i="36"/>
  <c r="M4"/>
  <c r="O470" i="31"/>
  <c r="O2"/>
  <c r="U2"/>
  <c r="U470"/>
  <c r="M64" i="30"/>
  <c r="G66"/>
  <c r="J35" i="8"/>
  <c r="J38"/>
  <c r="J50"/>
  <c r="J47"/>
  <c r="M31"/>
  <c r="D34"/>
  <c r="D30"/>
  <c r="K35"/>
  <c r="K38"/>
  <c r="G50"/>
  <c r="G47"/>
  <c r="M83" i="30"/>
  <c r="G85"/>
  <c r="G21"/>
  <c r="J21"/>
  <c r="K21"/>
  <c r="E21"/>
  <c r="H21"/>
  <c r="M55"/>
  <c r="G58"/>
  <c r="Q44" i="8"/>
  <c r="N44" i="4"/>
  <c r="AF896" i="1"/>
  <c r="AE13"/>
  <c r="H30" i="8"/>
  <c r="N33"/>
  <c r="H34"/>
  <c r="R36" i="36"/>
  <c r="K22" i="30"/>
  <c r="K40" s="1"/>
  <c r="N44" i="8"/>
  <c r="M13" i="30"/>
  <c r="M22" i="29"/>
  <c r="N42" i="8"/>
  <c r="R33" i="36"/>
  <c r="P85" i="8"/>
  <c r="E73" i="4"/>
  <c r="N104" i="8"/>
  <c r="AT857" i="1"/>
  <c r="P468" i="31"/>
  <c r="R8" i="36"/>
  <c r="G6" i="4"/>
  <c r="G6" i="8" s="1"/>
  <c r="P30" i="29"/>
  <c r="O74" i="35"/>
  <c r="R104" s="1"/>
  <c r="R88"/>
  <c r="O85"/>
  <c r="R115" s="1"/>
  <c r="U88"/>
  <c r="U98"/>
  <c r="U107"/>
  <c r="U77"/>
  <c r="P67" i="4"/>
  <c r="P67" i="8" s="1"/>
  <c r="A3" i="35"/>
  <c r="A3" i="20"/>
  <c r="R77" i="35"/>
  <c r="U116"/>
  <c r="U82"/>
  <c r="O71"/>
  <c r="R101" s="1"/>
  <c r="U102"/>
  <c r="R68"/>
  <c r="A3" i="25"/>
  <c r="A3" i="27"/>
  <c r="A3" i="26"/>
  <c r="E68" i="4"/>
  <c r="N17" i="36"/>
  <c r="D35" i="4"/>
  <c r="Q125" i="30"/>
  <c r="G74" i="8"/>
  <c r="M74" s="1"/>
  <c r="B18" i="36"/>
  <c r="M69" i="4"/>
  <c r="M25"/>
  <c r="G26"/>
  <c r="M43"/>
  <c r="M69" i="29"/>
  <c r="M70" s="1"/>
  <c r="N69" i="4"/>
  <c r="J68"/>
  <c r="J83"/>
  <c r="J72"/>
  <c r="M41"/>
  <c r="H39" i="7"/>
  <c r="V468" i="31"/>
  <c r="K72" i="4"/>
  <c r="N20"/>
  <c r="N28" s="1"/>
  <c r="M41" i="8"/>
  <c r="N111" i="29"/>
  <c r="M30" i="30"/>
  <c r="E77" i="29"/>
  <c r="E113" s="1"/>
  <c r="G45" i="4"/>
  <c r="H15" i="7"/>
  <c r="M36" i="30"/>
  <c r="H28" i="4"/>
  <c r="Q81"/>
  <c r="O6" i="33"/>
  <c r="J38" i="30"/>
  <c r="AS224" i="1"/>
  <c r="AS218"/>
  <c r="AS234"/>
  <c r="AL898"/>
  <c r="D20" i="30"/>
  <c r="AR888" i="1"/>
  <c r="M16" i="8"/>
  <c r="B81"/>
  <c r="E80"/>
  <c r="N80" s="1"/>
  <c r="K80"/>
  <c r="M36"/>
  <c r="J113" i="29"/>
  <c r="N41" i="8"/>
  <c r="H113" i="29"/>
  <c r="D21" i="30"/>
  <c r="M21" s="1"/>
  <c r="D81"/>
  <c r="K77" i="29"/>
  <c r="K113" s="1"/>
  <c r="M80" i="30"/>
  <c r="G95"/>
  <c r="M35"/>
  <c r="M75"/>
  <c r="M16"/>
  <c r="M98"/>
  <c r="M100"/>
  <c r="M49" i="8"/>
  <c r="M47" s="1"/>
  <c r="M72" i="30"/>
  <c r="J102"/>
  <c r="J27"/>
  <c r="H81" i="8"/>
  <c r="M50" i="30"/>
  <c r="J22"/>
  <c r="AS864" i="1"/>
  <c r="AV763"/>
  <c r="AX440"/>
  <c r="AX439"/>
  <c r="AR270"/>
  <c r="AP202"/>
  <c r="D63" i="4"/>
  <c r="AO14" i="1"/>
  <c r="AT14" s="1"/>
  <c r="G32" i="7"/>
  <c r="K81" i="8"/>
  <c r="K79"/>
  <c r="N79" s="1"/>
  <c r="E78"/>
  <c r="AP883" i="1"/>
  <c r="AO882"/>
  <c r="AP881"/>
  <c r="AO880"/>
  <c r="AP879"/>
  <c r="AO746"/>
  <c r="AP745"/>
  <c r="AO744"/>
  <c r="AP743"/>
  <c r="AO742"/>
  <c r="AP741"/>
  <c r="AO738"/>
  <c r="AP737"/>
  <c r="AO736"/>
  <c r="AP735"/>
  <c r="AO734"/>
  <c r="AP733"/>
  <c r="AO732"/>
  <c r="AP731"/>
  <c r="AO730"/>
  <c r="AP729"/>
  <c r="AO728"/>
  <c r="AP727"/>
  <c r="AO726"/>
  <c r="AP725"/>
  <c r="AO724"/>
  <c r="AP723"/>
  <c r="AO722"/>
  <c r="AP721"/>
  <c r="AO720"/>
  <c r="AP719"/>
  <c r="AO718"/>
  <c r="AP878"/>
  <c r="AT480"/>
  <c r="AP118"/>
  <c r="AT118" s="1"/>
  <c r="AO877"/>
  <c r="AP876"/>
  <c r="AP856"/>
  <c r="AO855"/>
  <c r="AP854"/>
  <c r="AO853"/>
  <c r="AP852"/>
  <c r="AP848"/>
  <c r="AT848" s="1"/>
  <c r="AO828"/>
  <c r="AP827"/>
  <c r="AO826"/>
  <c r="AP825"/>
  <c r="AO824"/>
  <c r="AP823"/>
  <c r="AO822"/>
  <c r="AP821"/>
  <c r="AO820"/>
  <c r="AP819"/>
  <c r="AO818"/>
  <c r="AP817"/>
  <c r="AO816"/>
  <c r="AP815"/>
  <c r="AO814"/>
  <c r="AP813"/>
  <c r="AO812"/>
  <c r="AP811"/>
  <c r="AO810"/>
  <c r="AP809"/>
  <c r="AO808"/>
  <c r="AP807"/>
  <c r="AO806"/>
  <c r="AP805"/>
  <c r="AO804"/>
  <c r="AP803"/>
  <c r="AO802"/>
  <c r="AP801"/>
  <c r="AO800"/>
  <c r="AP799"/>
  <c r="AO798"/>
  <c r="AP797"/>
  <c r="AO796"/>
  <c r="AP795"/>
  <c r="AO794"/>
  <c r="AP793"/>
  <c r="AO792"/>
  <c r="AP791"/>
  <c r="AO790"/>
  <c r="AP789"/>
  <c r="AO788"/>
  <c r="AP787"/>
  <c r="AO786"/>
  <c r="AP785"/>
  <c r="AO784"/>
  <c r="AP783"/>
  <c r="AO782"/>
  <c r="AP781"/>
  <c r="AO780"/>
  <c r="AP779"/>
  <c r="AO778"/>
  <c r="AP777"/>
  <c r="AO776"/>
  <c r="AP775"/>
  <c r="AO774"/>
  <c r="AP773"/>
  <c r="AO772"/>
  <c r="AP771"/>
  <c r="AO770"/>
  <c r="AP769"/>
  <c r="AO768"/>
  <c r="AP767"/>
  <c r="AO766"/>
  <c r="AP765"/>
  <c r="AO764"/>
  <c r="AP763"/>
  <c r="AO762"/>
  <c r="AP761"/>
  <c r="AP760"/>
  <c r="AO759"/>
  <c r="AP758"/>
  <c r="AO757"/>
  <c r="AP756"/>
  <c r="AO755"/>
  <c r="AP754"/>
  <c r="AO753"/>
  <c r="AP752"/>
  <c r="AO751"/>
  <c r="AP750"/>
  <c r="AO749"/>
  <c r="AP748"/>
  <c r="AP717"/>
  <c r="AO716"/>
  <c r="AP703"/>
  <c r="AO702"/>
  <c r="AP701"/>
  <c r="AO700"/>
  <c r="AP699"/>
  <c r="AO698"/>
  <c r="AP697"/>
  <c r="AO696"/>
  <c r="AP695"/>
  <c r="AO694"/>
  <c r="AP693"/>
  <c r="AO692"/>
  <c r="AP691"/>
  <c r="AO690"/>
  <c r="AP689"/>
  <c r="AO688"/>
  <c r="AP687"/>
  <c r="AO686"/>
  <c r="AP685"/>
  <c r="AO684"/>
  <c r="AP683"/>
  <c r="AO682"/>
  <c r="AP681"/>
  <c r="AO680"/>
  <c r="AP679"/>
  <c r="AO678"/>
  <c r="AP677"/>
  <c r="AO676"/>
  <c r="AP675"/>
  <c r="AO674"/>
  <c r="AP673"/>
  <c r="AO672"/>
  <c r="AP671"/>
  <c r="AO670"/>
  <c r="AP669"/>
  <c r="AO668"/>
  <c r="AO666"/>
  <c r="AP665"/>
  <c r="AO664"/>
  <c r="AP663"/>
  <c r="AO662"/>
  <c r="AP661"/>
  <c r="AO660"/>
  <c r="AP659"/>
  <c r="AO658"/>
  <c r="AP657"/>
  <c r="AO656"/>
  <c r="AP655"/>
  <c r="AO653"/>
  <c r="AP652"/>
  <c r="AO651"/>
  <c r="AP650"/>
  <c r="AO649"/>
  <c r="AP648"/>
  <c r="AO647"/>
  <c r="AP646"/>
  <c r="AO645"/>
  <c r="AP644"/>
  <c r="AO643"/>
  <c r="AP642"/>
  <c r="AO641"/>
  <c r="AO621"/>
  <c r="AO617"/>
  <c r="AO613"/>
  <c r="AP612"/>
  <c r="AO607"/>
  <c r="AP606"/>
  <c r="AO605"/>
  <c r="AO603"/>
  <c r="AP602"/>
  <c r="AO599"/>
  <c r="AP598"/>
  <c r="AO597"/>
  <c r="AP596"/>
  <c r="AO595"/>
  <c r="AP594"/>
  <c r="AO593"/>
  <c r="AP592"/>
  <c r="AO591"/>
  <c r="AP590"/>
  <c r="AO588"/>
  <c r="AP578"/>
  <c r="AT578" s="1"/>
  <c r="AP577"/>
  <c r="AT577" s="1"/>
  <c r="AP576"/>
  <c r="AT576" s="1"/>
  <c r="AO562"/>
  <c r="AP561"/>
  <c r="AO560"/>
  <c r="AP559"/>
  <c r="AT559" s="1"/>
  <c r="AP557"/>
  <c r="AT557" s="1"/>
  <c r="AO556"/>
  <c r="AP555"/>
  <c r="AO554"/>
  <c r="AP553"/>
  <c r="AT553" s="1"/>
  <c r="AO551"/>
  <c r="AT551" s="1"/>
  <c r="AP550"/>
  <c r="AO549"/>
  <c r="AP548"/>
  <c r="AO547"/>
  <c r="AT547" s="1"/>
  <c r="AP546"/>
  <c r="AO545"/>
  <c r="AP544"/>
  <c r="AO538"/>
  <c r="AP537"/>
  <c r="AO536"/>
  <c r="AO535"/>
  <c r="AT535" s="1"/>
  <c r="AP534"/>
  <c r="AO533"/>
  <c r="AP532"/>
  <c r="AO531"/>
  <c r="AT531" s="1"/>
  <c r="AP530"/>
  <c r="AO529"/>
  <c r="AP528"/>
  <c r="AO522"/>
  <c r="AP521"/>
  <c r="AO520"/>
  <c r="AP519"/>
  <c r="AO518"/>
  <c r="AP517"/>
  <c r="AO516"/>
  <c r="AP515"/>
  <c r="AO514"/>
  <c r="AP513"/>
  <c r="AO512"/>
  <c r="AP511"/>
  <c r="AO510"/>
  <c r="AP509"/>
  <c r="AO508"/>
  <c r="AP507"/>
  <c r="AO506"/>
  <c r="AP505"/>
  <c r="AO504"/>
  <c r="AP503"/>
  <c r="AO502"/>
  <c r="AP501"/>
  <c r="AO500"/>
  <c r="AP499"/>
  <c r="AO498"/>
  <c r="AP497"/>
  <c r="AO496"/>
  <c r="AP495"/>
  <c r="AO494"/>
  <c r="AP493"/>
  <c r="AO492"/>
  <c r="AP491"/>
  <c r="AO490"/>
  <c r="AP489"/>
  <c r="AO488"/>
  <c r="AP487"/>
  <c r="AO486"/>
  <c r="AP485"/>
  <c r="AO484"/>
  <c r="AP483"/>
  <c r="AO482"/>
  <c r="AP481"/>
  <c r="AP479"/>
  <c r="AO478"/>
  <c r="AP477"/>
  <c r="AO476"/>
  <c r="AP475"/>
  <c r="AO474"/>
  <c r="AP473"/>
  <c r="AO472"/>
  <c r="AP471"/>
  <c r="AO470"/>
  <c r="AP469"/>
  <c r="AO468"/>
  <c r="AP467"/>
  <c r="AO466"/>
  <c r="AP465"/>
  <c r="AO464"/>
  <c r="AP463"/>
  <c r="AO462"/>
  <c r="AP461"/>
  <c r="AO460"/>
  <c r="AP459"/>
  <c r="AO458"/>
  <c r="AP457"/>
  <c r="AO456"/>
  <c r="AP455"/>
  <c r="AO454"/>
  <c r="AP453"/>
  <c r="AO452"/>
  <c r="AP451"/>
  <c r="AP449"/>
  <c r="AO448"/>
  <c r="AP447"/>
  <c r="AO446"/>
  <c r="AP445"/>
  <c r="AO444"/>
  <c r="AP443"/>
  <c r="AO442"/>
  <c r="AP441"/>
  <c r="AO440"/>
  <c r="AP439"/>
  <c r="AO438"/>
  <c r="AP437"/>
  <c r="AO436"/>
  <c r="AP435"/>
  <c r="AO434"/>
  <c r="AP433"/>
  <c r="AO432"/>
  <c r="AP431"/>
  <c r="AO430"/>
  <c r="AP429"/>
  <c r="AO428"/>
  <c r="AP427"/>
  <c r="AO426"/>
  <c r="AP425"/>
  <c r="AO424"/>
  <c r="AP423"/>
  <c r="AO422"/>
  <c r="AO420"/>
  <c r="AO414"/>
  <c r="AP413"/>
  <c r="AO412"/>
  <c r="AO410"/>
  <c r="AO397"/>
  <c r="AP394"/>
  <c r="AT394" s="1"/>
  <c r="AO389"/>
  <c r="AP388"/>
  <c r="AT388" s="1"/>
  <c r="AO387"/>
  <c r="AP385"/>
  <c r="AP367"/>
  <c r="AT367" s="1"/>
  <c r="AP345"/>
  <c r="AO344"/>
  <c r="AP330"/>
  <c r="AO329"/>
  <c r="AP328"/>
  <c r="AO327"/>
  <c r="AP322"/>
  <c r="AP284"/>
  <c r="AT284" s="1"/>
  <c r="AP282"/>
  <c r="AP845"/>
  <c r="AT845" s="1"/>
  <c r="AO654"/>
  <c r="AT654" s="1"/>
  <c r="AO650"/>
  <c r="AO646"/>
  <c r="AO642"/>
  <c r="AT642" s="1"/>
  <c r="AP637"/>
  <c r="AP633"/>
  <c r="AP629"/>
  <c r="AP625"/>
  <c r="AP619"/>
  <c r="AP609"/>
  <c r="AO589"/>
  <c r="AT589" s="1"/>
  <c r="AO555"/>
  <c r="AT555" s="1"/>
  <c r="AO542"/>
  <c r="AP533"/>
  <c r="AO524"/>
  <c r="AP387"/>
  <c r="AP281"/>
  <c r="AP213"/>
  <c r="AO204"/>
  <c r="AO200"/>
  <c r="AP58"/>
  <c r="AT58" s="1"/>
  <c r="E104" i="4"/>
  <c r="N104" s="1"/>
  <c r="K78" i="8"/>
  <c r="AO883" i="1"/>
  <c r="AT883" s="1"/>
  <c r="AP882"/>
  <c r="AO881"/>
  <c r="AT881" s="1"/>
  <c r="AP880"/>
  <c r="AO879"/>
  <c r="AT879" s="1"/>
  <c r="AO878"/>
  <c r="AP877"/>
  <c r="AO876"/>
  <c r="AT876" s="1"/>
  <c r="AP875"/>
  <c r="AT875" s="1"/>
  <c r="AP872"/>
  <c r="AT872" s="1"/>
  <c r="AP871"/>
  <c r="AT871" s="1"/>
  <c r="AP868"/>
  <c r="AT868" s="1"/>
  <c r="AO856"/>
  <c r="AT856" s="1"/>
  <c r="AP855"/>
  <c r="AO854"/>
  <c r="AT854" s="1"/>
  <c r="AP853"/>
  <c r="AO852"/>
  <c r="AT852" s="1"/>
  <c r="AP849"/>
  <c r="AT849" s="1"/>
  <c r="AP828"/>
  <c r="AO827"/>
  <c r="AT827" s="1"/>
  <c r="AP826"/>
  <c r="AO825"/>
  <c r="AT825" s="1"/>
  <c r="AP824"/>
  <c r="AO823"/>
  <c r="AT823" s="1"/>
  <c r="AP822"/>
  <c r="AO821"/>
  <c r="AT821" s="1"/>
  <c r="AP820"/>
  <c r="AO819"/>
  <c r="AT819" s="1"/>
  <c r="AP818"/>
  <c r="AO817"/>
  <c r="AT817" s="1"/>
  <c r="AP816"/>
  <c r="AO815"/>
  <c r="AT815" s="1"/>
  <c r="AP814"/>
  <c r="AO813"/>
  <c r="AT813" s="1"/>
  <c r="AP812"/>
  <c r="AO811"/>
  <c r="AT811" s="1"/>
  <c r="AP810"/>
  <c r="AO809"/>
  <c r="AT809" s="1"/>
  <c r="AP808"/>
  <c r="AO807"/>
  <c r="AT807" s="1"/>
  <c r="AP806"/>
  <c r="AO805"/>
  <c r="AT805" s="1"/>
  <c r="AP804"/>
  <c r="AO803"/>
  <c r="AT803" s="1"/>
  <c r="AP802"/>
  <c r="AO801"/>
  <c r="AT801" s="1"/>
  <c r="AP800"/>
  <c r="AO799"/>
  <c r="AT799" s="1"/>
  <c r="AP798"/>
  <c r="AO797"/>
  <c r="AT797" s="1"/>
  <c r="AP796"/>
  <c r="AO795"/>
  <c r="AT795" s="1"/>
  <c r="AP794"/>
  <c r="AO793"/>
  <c r="AT793" s="1"/>
  <c r="AP792"/>
  <c r="AO791"/>
  <c r="AT791" s="1"/>
  <c r="AP790"/>
  <c r="AO789"/>
  <c r="AT789" s="1"/>
  <c r="AP788"/>
  <c r="AO787"/>
  <c r="AT787" s="1"/>
  <c r="AP786"/>
  <c r="AO785"/>
  <c r="AT785" s="1"/>
  <c r="AP784"/>
  <c r="AO783"/>
  <c r="AT783" s="1"/>
  <c r="AP782"/>
  <c r="AO781"/>
  <c r="AT781" s="1"/>
  <c r="AP780"/>
  <c r="AO779"/>
  <c r="AT779" s="1"/>
  <c r="AP778"/>
  <c r="AO777"/>
  <c r="AT777" s="1"/>
  <c r="AP776"/>
  <c r="AO775"/>
  <c r="AT775" s="1"/>
  <c r="AP774"/>
  <c r="AO773"/>
  <c r="AT773" s="1"/>
  <c r="AP772"/>
  <c r="AO771"/>
  <c r="AT771" s="1"/>
  <c r="AP770"/>
  <c r="AO769"/>
  <c r="AT769" s="1"/>
  <c r="AP768"/>
  <c r="AO767"/>
  <c r="AT767" s="1"/>
  <c r="AP766"/>
  <c r="AO765"/>
  <c r="AT765" s="1"/>
  <c r="AP764"/>
  <c r="AO763"/>
  <c r="AT763" s="1"/>
  <c r="AP762"/>
  <c r="AO760"/>
  <c r="AT760" s="1"/>
  <c r="AP759"/>
  <c r="AO758"/>
  <c r="AT758" s="1"/>
  <c r="AP757"/>
  <c r="AO756"/>
  <c r="AT756" s="1"/>
  <c r="AP755"/>
  <c r="AO754"/>
  <c r="AT754" s="1"/>
  <c r="AP753"/>
  <c r="AO752"/>
  <c r="AT752" s="1"/>
  <c r="AP751"/>
  <c r="AO750"/>
  <c r="AT750" s="1"/>
  <c r="AP749"/>
  <c r="AO748"/>
  <c r="AT748" s="1"/>
  <c r="AO747"/>
  <c r="AP746"/>
  <c r="AO745"/>
  <c r="AT745" s="1"/>
  <c r="AP744"/>
  <c r="AO743"/>
  <c r="AT743" s="1"/>
  <c r="AP742"/>
  <c r="AO741"/>
  <c r="AT741" s="1"/>
  <c r="AP869"/>
  <c r="AT869" s="1"/>
  <c r="AP843"/>
  <c r="AT843" s="1"/>
  <c r="AO652"/>
  <c r="AO648"/>
  <c r="AT648" s="1"/>
  <c r="AO644"/>
  <c r="AT644" s="1"/>
  <c r="AP639"/>
  <c r="AP635"/>
  <c r="AP631"/>
  <c r="AP627"/>
  <c r="AP623"/>
  <c r="AP615"/>
  <c r="AO602"/>
  <c r="AT602" s="1"/>
  <c r="AP564"/>
  <c r="AT564" s="1"/>
  <c r="AP549"/>
  <c r="AO540"/>
  <c r="AO526"/>
  <c r="AP344"/>
  <c r="AP277"/>
  <c r="AO206"/>
  <c r="AO202"/>
  <c r="AT202" s="1"/>
  <c r="AO194"/>
  <c r="AP132"/>
  <c r="AT132" s="1"/>
  <c r="AO281"/>
  <c r="AT281" s="1"/>
  <c r="AO280"/>
  <c r="AT280" s="1"/>
  <c r="AP279"/>
  <c r="AO277"/>
  <c r="AT277" s="1"/>
  <c r="AP276"/>
  <c r="AP274"/>
  <c r="AT274" s="1"/>
  <c r="AO273"/>
  <c r="AO271"/>
  <c r="AP270"/>
  <c r="AT270" s="1"/>
  <c r="AP269"/>
  <c r="AT269" s="1"/>
  <c r="AP268"/>
  <c r="AT268" s="1"/>
  <c r="AP267"/>
  <c r="AT267" s="1"/>
  <c r="AP266"/>
  <c r="AT266" s="1"/>
  <c r="AP265"/>
  <c r="AT265" s="1"/>
  <c r="AP260"/>
  <c r="AT260" s="1"/>
  <c r="AP259"/>
  <c r="AT259" s="1"/>
  <c r="AP258"/>
  <c r="AT258" s="1"/>
  <c r="AP257"/>
  <c r="AT257" s="1"/>
  <c r="AP244"/>
  <c r="AT244" s="1"/>
  <c r="AP243"/>
  <c r="AT243" s="1"/>
  <c r="AP242"/>
  <c r="AT242" s="1"/>
  <c r="AP241"/>
  <c r="AT241" s="1"/>
  <c r="AP238"/>
  <c r="AT238" s="1"/>
  <c r="AO218"/>
  <c r="AP217"/>
  <c r="AT217" s="1"/>
  <c r="AO216"/>
  <c r="AP215"/>
  <c r="AO210"/>
  <c r="AP209"/>
  <c r="AO208"/>
  <c r="AO207"/>
  <c r="AT207" s="1"/>
  <c r="AP206"/>
  <c r="AP204"/>
  <c r="AO203"/>
  <c r="AP186"/>
  <c r="AT186" s="1"/>
  <c r="AO183"/>
  <c r="AP182"/>
  <c r="AO181"/>
  <c r="G78" i="4"/>
  <c r="G78" i="8" s="1"/>
  <c r="AO179" i="1"/>
  <c r="AO177"/>
  <c r="AP176"/>
  <c r="AO160"/>
  <c r="AP135"/>
  <c r="AT135" s="1"/>
  <c r="AP122"/>
  <c r="AT122" s="1"/>
  <c r="AP121"/>
  <c r="AO120"/>
  <c r="AP64"/>
  <c r="AT64" s="1"/>
  <c r="AP63"/>
  <c r="AT63" s="1"/>
  <c r="AP62"/>
  <c r="AT62" s="1"/>
  <c r="AP61"/>
  <c r="AO60"/>
  <c r="AP26"/>
  <c r="AT26" s="1"/>
  <c r="AP885"/>
  <c r="AT885" s="1"/>
  <c r="AP873"/>
  <c r="AT873" s="1"/>
  <c r="AP844"/>
  <c r="AT844" s="1"/>
  <c r="AP842"/>
  <c r="AT842" s="1"/>
  <c r="AP836"/>
  <c r="AT836" s="1"/>
  <c r="V761" i="27"/>
  <c r="AP653" i="1"/>
  <c r="AP651"/>
  <c r="AP649"/>
  <c r="AP647"/>
  <c r="AP645"/>
  <c r="AP643"/>
  <c r="AP641"/>
  <c r="AO638"/>
  <c r="AO636"/>
  <c r="AO634"/>
  <c r="AO632"/>
  <c r="AO630"/>
  <c r="AO628"/>
  <c r="AO626"/>
  <c r="AO624"/>
  <c r="AO620"/>
  <c r="AT620" s="1"/>
  <c r="AO616"/>
  <c r="AO610"/>
  <c r="AP603"/>
  <c r="AP600"/>
  <c r="AT600" s="1"/>
  <c r="AP588"/>
  <c r="AO565"/>
  <c r="AP556"/>
  <c r="AP554"/>
  <c r="AO550"/>
  <c r="AT550" s="1"/>
  <c r="AO548"/>
  <c r="AT548" s="1"/>
  <c r="AP541"/>
  <c r="AO534"/>
  <c r="AT534" s="1"/>
  <c r="AO532"/>
  <c r="AT532" s="1"/>
  <c r="AP525"/>
  <c r="AP399"/>
  <c r="AP391"/>
  <c r="AO345"/>
  <c r="AO282"/>
  <c r="AT282" s="1"/>
  <c r="AO278"/>
  <c r="AT278" s="1"/>
  <c r="AO276"/>
  <c r="AT276" s="1"/>
  <c r="AP273"/>
  <c r="AP271"/>
  <c r="AO212"/>
  <c r="AP203"/>
  <c r="AP201"/>
  <c r="AP199"/>
  <c r="AP59"/>
  <c r="AT59" s="1"/>
  <c r="AP57"/>
  <c r="AP704"/>
  <c r="AP705"/>
  <c r="AP408"/>
  <c r="AP567"/>
  <c r="AT567" s="1"/>
  <c r="AP569"/>
  <c r="AT569" s="1"/>
  <c r="AP572"/>
  <c r="AT572" s="1"/>
  <c r="AP22"/>
  <c r="AT22" s="1"/>
  <c r="AO24"/>
  <c r="AP25"/>
  <c r="AO178"/>
  <c r="AP847"/>
  <c r="AT847" s="1"/>
  <c r="N30" i="30"/>
  <c r="AS28" i="1"/>
  <c r="AS29"/>
  <c r="AS41"/>
  <c r="AS49"/>
  <c r="AA94"/>
  <c r="AA96"/>
  <c r="AA98"/>
  <c r="AP98" s="1"/>
  <c r="AT98" s="1"/>
  <c r="AA100"/>
  <c r="AP100" s="1"/>
  <c r="AT100" s="1"/>
  <c r="Z409"/>
  <c r="AO409" s="1"/>
  <c r="AP740"/>
  <c r="AT740" s="1"/>
  <c r="AP738"/>
  <c r="AO737"/>
  <c r="AT737" s="1"/>
  <c r="AP736"/>
  <c r="AO735"/>
  <c r="AT735" s="1"/>
  <c r="AP734"/>
  <c r="AO733"/>
  <c r="AT733" s="1"/>
  <c r="AP732"/>
  <c r="AO731"/>
  <c r="AT731" s="1"/>
  <c r="AP730"/>
  <c r="AO729"/>
  <c r="AT729" s="1"/>
  <c r="AP728"/>
  <c r="AO727"/>
  <c r="AT727" s="1"/>
  <c r="AP726"/>
  <c r="AO725"/>
  <c r="AT725" s="1"/>
  <c r="AP724"/>
  <c r="AO723"/>
  <c r="AT723" s="1"/>
  <c r="AP722"/>
  <c r="AO721"/>
  <c r="AT721" s="1"/>
  <c r="AP720"/>
  <c r="AO719"/>
  <c r="AT719" s="1"/>
  <c r="AP718"/>
  <c r="AO717"/>
  <c r="AT717" s="1"/>
  <c r="AP716"/>
  <c r="AO703"/>
  <c r="AT703" s="1"/>
  <c r="AP702"/>
  <c r="AO701"/>
  <c r="AT701" s="1"/>
  <c r="AP700"/>
  <c r="AO699"/>
  <c r="AT699" s="1"/>
  <c r="AP698"/>
  <c r="AO697"/>
  <c r="AT697" s="1"/>
  <c r="AP696"/>
  <c r="AO695"/>
  <c r="AT695" s="1"/>
  <c r="AP694"/>
  <c r="AO693"/>
  <c r="AT693" s="1"/>
  <c r="AP692"/>
  <c r="AO691"/>
  <c r="AT691" s="1"/>
  <c r="AP690"/>
  <c r="AO689"/>
  <c r="AT689" s="1"/>
  <c r="AP688"/>
  <c r="AO687"/>
  <c r="AT687" s="1"/>
  <c r="AP686"/>
  <c r="AO685"/>
  <c r="AT685" s="1"/>
  <c r="AP684"/>
  <c r="AO683"/>
  <c r="AT683" s="1"/>
  <c r="AP682"/>
  <c r="AO681"/>
  <c r="AT681" s="1"/>
  <c r="AP680"/>
  <c r="AO679"/>
  <c r="AT679" s="1"/>
  <c r="AP678"/>
  <c r="AO677"/>
  <c r="AT677" s="1"/>
  <c r="AP676"/>
  <c r="AO675"/>
  <c r="AT675" s="1"/>
  <c r="AP674"/>
  <c r="AO673"/>
  <c r="AT673" s="1"/>
  <c r="AP672"/>
  <c r="AO671"/>
  <c r="AT671" s="1"/>
  <c r="AP670"/>
  <c r="AO669"/>
  <c r="AT669" s="1"/>
  <c r="AP668"/>
  <c r="AP666"/>
  <c r="AO665"/>
  <c r="AT665" s="1"/>
  <c r="AP664"/>
  <c r="AO663"/>
  <c r="AT663" s="1"/>
  <c r="AP662"/>
  <c r="AO661"/>
  <c r="AT661" s="1"/>
  <c r="AP660"/>
  <c r="AO659"/>
  <c r="AT659" s="1"/>
  <c r="AP658"/>
  <c r="AO657"/>
  <c r="AT657" s="1"/>
  <c r="AP656"/>
  <c r="AO655"/>
  <c r="AT655" s="1"/>
  <c r="AO639"/>
  <c r="AT639" s="1"/>
  <c r="AP638"/>
  <c r="AO637"/>
  <c r="AT637" s="1"/>
  <c r="AP636"/>
  <c r="AO635"/>
  <c r="AT635" s="1"/>
  <c r="AP634"/>
  <c r="AO633"/>
  <c r="AT633" s="1"/>
  <c r="AP632"/>
  <c r="AO631"/>
  <c r="AT631" s="1"/>
  <c r="AP630"/>
  <c r="AO629"/>
  <c r="AT629" s="1"/>
  <c r="AP628"/>
  <c r="AO627"/>
  <c r="AT627" s="1"/>
  <c r="AP626"/>
  <c r="AO625"/>
  <c r="AT625" s="1"/>
  <c r="AP624"/>
  <c r="AO623"/>
  <c r="AT623" s="1"/>
  <c r="AO622"/>
  <c r="AP621"/>
  <c r="AO619"/>
  <c r="AT619" s="1"/>
  <c r="AO618"/>
  <c r="AT618" s="1"/>
  <c r="AP617"/>
  <c r="AO615"/>
  <c r="AT615" s="1"/>
  <c r="AO614"/>
  <c r="AP613"/>
  <c r="AO612"/>
  <c r="AT612" s="1"/>
  <c r="AP611"/>
  <c r="AT611" s="1"/>
  <c r="AP610"/>
  <c r="AO609"/>
  <c r="AT609" s="1"/>
  <c r="AP607"/>
  <c r="AO606"/>
  <c r="AT606" s="1"/>
  <c r="AP605"/>
  <c r="AP599"/>
  <c r="AO598"/>
  <c r="AT598" s="1"/>
  <c r="AP597"/>
  <c r="AO596"/>
  <c r="AT596" s="1"/>
  <c r="AP595"/>
  <c r="AO594"/>
  <c r="AT594" s="1"/>
  <c r="AP593"/>
  <c r="AO592"/>
  <c r="AT592" s="1"/>
  <c r="AP591"/>
  <c r="AO590"/>
  <c r="AT590" s="1"/>
  <c r="AP565"/>
  <c r="AP563"/>
  <c r="AT563" s="1"/>
  <c r="AP562"/>
  <c r="AO561"/>
  <c r="AT561" s="1"/>
  <c r="AP560"/>
  <c r="AP558"/>
  <c r="AT558" s="1"/>
  <c r="AP552"/>
  <c r="AT552" s="1"/>
  <c r="AO546"/>
  <c r="AT546" s="1"/>
  <c r="AP545"/>
  <c r="AO544"/>
  <c r="AT544" s="1"/>
  <c r="AO543"/>
  <c r="AT543" s="1"/>
  <c r="AP542"/>
  <c r="AO541"/>
  <c r="AT541" s="1"/>
  <c r="AP540"/>
  <c r="AO539"/>
  <c r="AT539" s="1"/>
  <c r="AP538"/>
  <c r="AO537"/>
  <c r="AT537" s="1"/>
  <c r="AP536"/>
  <c r="AO530"/>
  <c r="AT530" s="1"/>
  <c r="AP529"/>
  <c r="AO528"/>
  <c r="AT528" s="1"/>
  <c r="AO527"/>
  <c r="AT527" s="1"/>
  <c r="AP526"/>
  <c r="AO525"/>
  <c r="AT525" s="1"/>
  <c r="AP524"/>
  <c r="AO523"/>
  <c r="AT523" s="1"/>
  <c r="AP522"/>
  <c r="AO521"/>
  <c r="AP520"/>
  <c r="AO519"/>
  <c r="AT519" s="1"/>
  <c r="AP518"/>
  <c r="AO517"/>
  <c r="AT517" s="1"/>
  <c r="AP516"/>
  <c r="AO515"/>
  <c r="AP514"/>
  <c r="AO513"/>
  <c r="AT513" s="1"/>
  <c r="AP512"/>
  <c r="AO511"/>
  <c r="AT511" s="1"/>
  <c r="AP510"/>
  <c r="AO509"/>
  <c r="AT509" s="1"/>
  <c r="AP508"/>
  <c r="AO507"/>
  <c r="AT507" s="1"/>
  <c r="AP506"/>
  <c r="AO505"/>
  <c r="AT505" s="1"/>
  <c r="AP504"/>
  <c r="AO503"/>
  <c r="AT503" s="1"/>
  <c r="AP502"/>
  <c r="AO501"/>
  <c r="AP500"/>
  <c r="AO499"/>
  <c r="AT499" s="1"/>
  <c r="AP498"/>
  <c r="AO497"/>
  <c r="AT497" s="1"/>
  <c r="AP496"/>
  <c r="AO495"/>
  <c r="AT495" s="1"/>
  <c r="AP494"/>
  <c r="AO493"/>
  <c r="AT493" s="1"/>
  <c r="AP492"/>
  <c r="AO491"/>
  <c r="AP490"/>
  <c r="AO489"/>
  <c r="AP488"/>
  <c r="AO487"/>
  <c r="AT487" s="1"/>
  <c r="AP486"/>
  <c r="AO485"/>
  <c r="AP484"/>
  <c r="AO483"/>
  <c r="AT483" s="1"/>
  <c r="AP482"/>
  <c r="AO481"/>
  <c r="AT481" s="1"/>
  <c r="AO479"/>
  <c r="AP478"/>
  <c r="AO477"/>
  <c r="AP476"/>
  <c r="AO475"/>
  <c r="AT475" s="1"/>
  <c r="AP474"/>
  <c r="AO473"/>
  <c r="AT473" s="1"/>
  <c r="AP472"/>
  <c r="AO471"/>
  <c r="AP470"/>
  <c r="AO469"/>
  <c r="AT469" s="1"/>
  <c r="AP468"/>
  <c r="AO467"/>
  <c r="AP466"/>
  <c r="AO465"/>
  <c r="AP464"/>
  <c r="AO463"/>
  <c r="AT463" s="1"/>
  <c r="AP462"/>
  <c r="AO461"/>
  <c r="AP460"/>
  <c r="AO459"/>
  <c r="AP458"/>
  <c r="AO457"/>
  <c r="AT457" s="1"/>
  <c r="AP456"/>
  <c r="AO455"/>
  <c r="AT455" s="1"/>
  <c r="AP454"/>
  <c r="AO453"/>
  <c r="AP452"/>
  <c r="AP450"/>
  <c r="AT450" s="1"/>
  <c r="AO449"/>
  <c r="AT449" s="1"/>
  <c r="AP448"/>
  <c r="AO447"/>
  <c r="AT447" s="1"/>
  <c r="AP446"/>
  <c r="AO445"/>
  <c r="AT445" s="1"/>
  <c r="AP444"/>
  <c r="AO443"/>
  <c r="AT443" s="1"/>
  <c r="AP442"/>
  <c r="AO441"/>
  <c r="AT441" s="1"/>
  <c r="AP440"/>
  <c r="AO439"/>
  <c r="AT439" s="1"/>
  <c r="AP438"/>
  <c r="AO437"/>
  <c r="AT437" s="1"/>
  <c r="AP436"/>
  <c r="AO435"/>
  <c r="AT435" s="1"/>
  <c r="AP434"/>
  <c r="AO433"/>
  <c r="AT433" s="1"/>
  <c r="AP432"/>
  <c r="AO431"/>
  <c r="AT431" s="1"/>
  <c r="AP430"/>
  <c r="AO429"/>
  <c r="AT429" s="1"/>
  <c r="AP428"/>
  <c r="AO427"/>
  <c r="AT427" s="1"/>
  <c r="AP426"/>
  <c r="AO425"/>
  <c r="AT425" s="1"/>
  <c r="AP424"/>
  <c r="AO423"/>
  <c r="AT423" s="1"/>
  <c r="AP422"/>
  <c r="AP420"/>
  <c r="AO417"/>
  <c r="AT417" s="1"/>
  <c r="AP416"/>
  <c r="AT416" s="1"/>
  <c r="AP414"/>
  <c r="AO413"/>
  <c r="AT413" s="1"/>
  <c r="AP412"/>
  <c r="AP410"/>
  <c r="AO401"/>
  <c r="AT401" s="1"/>
  <c r="AP400"/>
  <c r="AT400" s="1"/>
  <c r="AO399"/>
  <c r="AT399" s="1"/>
  <c r="AP398"/>
  <c r="AT398" s="1"/>
  <c r="AP397"/>
  <c r="G43" i="29"/>
  <c r="AP392" i="1"/>
  <c r="AT392" s="1"/>
  <c r="AO391"/>
  <c r="AT391" s="1"/>
  <c r="AP390"/>
  <c r="AT390" s="1"/>
  <c r="AP389"/>
  <c r="AO385"/>
  <c r="AT385" s="1"/>
  <c r="AP384"/>
  <c r="AT384" s="1"/>
  <c r="AP382"/>
  <c r="AT382" s="1"/>
  <c r="AP381"/>
  <c r="AT381" s="1"/>
  <c r="AP380"/>
  <c r="AT380" s="1"/>
  <c r="AP365"/>
  <c r="AP364"/>
  <c r="AT364" s="1"/>
  <c r="AO330"/>
  <c r="AT330" s="1"/>
  <c r="AP329"/>
  <c r="AO328"/>
  <c r="AT328" s="1"/>
  <c r="AP327"/>
  <c r="AO322"/>
  <c r="AT322" s="1"/>
  <c r="AO279"/>
  <c r="AT279" s="1"/>
  <c r="AP263"/>
  <c r="AT263" s="1"/>
  <c r="AP262"/>
  <c r="AT262" s="1"/>
  <c r="AP252"/>
  <c r="AT252" s="1"/>
  <c r="AP251"/>
  <c r="AT251" s="1"/>
  <c r="AP235"/>
  <c r="AT235" s="1"/>
  <c r="AP234"/>
  <c r="AT234" s="1"/>
  <c r="AP233"/>
  <c r="AT233" s="1"/>
  <c r="AP232"/>
  <c r="AT232" s="1"/>
  <c r="AP228"/>
  <c r="AT228" s="1"/>
  <c r="AP227"/>
  <c r="AT227" s="1"/>
  <c r="AP226"/>
  <c r="AT226" s="1"/>
  <c r="AP225"/>
  <c r="AT225" s="1"/>
  <c r="AP224"/>
  <c r="AT224" s="1"/>
  <c r="AP222"/>
  <c r="AT222" s="1"/>
  <c r="AP220"/>
  <c r="AT220" s="1"/>
  <c r="AP218"/>
  <c r="AP216"/>
  <c r="AO215"/>
  <c r="AT215" s="1"/>
  <c r="AP214"/>
  <c r="AT214" s="1"/>
  <c r="AO213"/>
  <c r="AT213" s="1"/>
  <c r="AP212"/>
  <c r="AO211"/>
  <c r="AT211" s="1"/>
  <c r="AP210"/>
  <c r="AO209"/>
  <c r="AT209" s="1"/>
  <c r="AP208"/>
  <c r="AO201"/>
  <c r="AT201" s="1"/>
  <c r="AP200"/>
  <c r="AO199"/>
  <c r="AT199" s="1"/>
  <c r="AP198"/>
  <c r="AT198" s="1"/>
  <c r="AP195"/>
  <c r="AT195" s="1"/>
  <c r="AP194"/>
  <c r="AP190"/>
  <c r="AT190" s="1"/>
  <c r="AP184"/>
  <c r="AT184" s="1"/>
  <c r="AP183"/>
  <c r="AO182"/>
  <c r="AT182" s="1"/>
  <c r="AP181"/>
  <c r="AP179"/>
  <c r="AP177"/>
  <c r="AO176"/>
  <c r="AT176" s="1"/>
  <c r="AP175"/>
  <c r="AT175" s="1"/>
  <c r="AP174"/>
  <c r="AT174" s="1"/>
  <c r="AP173"/>
  <c r="AT173" s="1"/>
  <c r="AP160"/>
  <c r="AP146"/>
  <c r="AT146" s="1"/>
  <c r="AP143"/>
  <c r="AT143" s="1"/>
  <c r="AP142"/>
  <c r="AT142" s="1"/>
  <c r="AP140"/>
  <c r="AT140" s="1"/>
  <c r="AP130"/>
  <c r="AT130" s="1"/>
  <c r="AP127"/>
  <c r="AT127" s="1"/>
  <c r="AP125"/>
  <c r="AT125" s="1"/>
  <c r="AO121"/>
  <c r="AT121" s="1"/>
  <c r="AP120"/>
  <c r="AP114"/>
  <c r="AT114" s="1"/>
  <c r="AO71"/>
  <c r="AT71" s="1"/>
  <c r="AP69"/>
  <c r="AT69" s="1"/>
  <c r="AP68"/>
  <c r="AT68" s="1"/>
  <c r="AP67"/>
  <c r="AT67" s="1"/>
  <c r="AP66"/>
  <c r="AT66" s="1"/>
  <c r="AO61"/>
  <c r="AT61" s="1"/>
  <c r="AP60"/>
  <c r="AO15"/>
  <c r="AT15" s="1"/>
  <c r="V763" i="27"/>
  <c r="Z761" i="1"/>
  <c r="AO704"/>
  <c r="AT704" s="1"/>
  <c r="AO705"/>
  <c r="AT705" s="1"/>
  <c r="AV408"/>
  <c r="AP99"/>
  <c r="AT99" s="1"/>
  <c r="AO408"/>
  <c r="AT408" s="1"/>
  <c r="V402" i="27"/>
  <c r="V403"/>
  <c r="V404"/>
  <c r="V405"/>
  <c r="V406"/>
  <c r="V407"/>
  <c r="V408"/>
  <c r="V409"/>
  <c r="V640"/>
  <c r="V667"/>
  <c r="AP566" i="1"/>
  <c r="AT566" s="1"/>
  <c r="AP568"/>
  <c r="AT568" s="1"/>
  <c r="AP571"/>
  <c r="AT571" s="1"/>
  <c r="AP19"/>
  <c r="AP20"/>
  <c r="AT20" s="1"/>
  <c r="AA95"/>
  <c r="G13" i="4" s="1"/>
  <c r="AA97" i="1"/>
  <c r="AP97" s="1"/>
  <c r="AT97" s="1"/>
  <c r="AA101"/>
  <c r="AA402"/>
  <c r="AA403"/>
  <c r="AP403" s="1"/>
  <c r="AA404"/>
  <c r="AP404" s="1"/>
  <c r="AA405"/>
  <c r="AP405" s="1"/>
  <c r="AA406"/>
  <c r="AP406" s="1"/>
  <c r="AA407"/>
  <c r="AP407" s="1"/>
  <c r="AA409"/>
  <c r="AP409" s="1"/>
  <c r="S829" i="20"/>
  <c r="S890" s="1"/>
  <c r="S13" s="1"/>
  <c r="Z403" i="1"/>
  <c r="AO403" s="1"/>
  <c r="Z405"/>
  <c r="AO405" s="1"/>
  <c r="AT405" s="1"/>
  <c r="Z407"/>
  <c r="AO407" s="1"/>
  <c r="V409" i="20"/>
  <c r="H107" i="30"/>
  <c r="K106"/>
  <c r="K108"/>
  <c r="N108" s="1"/>
  <c r="H17"/>
  <c r="H22" s="1"/>
  <c r="H37"/>
  <c r="AP187" i="1"/>
  <c r="AT187" s="1"/>
  <c r="AP17"/>
  <c r="AT17" s="1"/>
  <c r="AP24"/>
  <c r="AO25"/>
  <c r="AT25" s="1"/>
  <c r="AT91"/>
  <c r="AT92"/>
  <c r="AS116"/>
  <c r="AP178"/>
  <c r="X829"/>
  <c r="X890" s="1"/>
  <c r="X13" s="1"/>
  <c r="AS418"/>
  <c r="N30" i="29"/>
  <c r="T829" i="20"/>
  <c r="T890" s="1"/>
  <c r="T13" s="1"/>
  <c r="Z402" i="1"/>
  <c r="Z404"/>
  <c r="AO404" s="1"/>
  <c r="AT404" s="1"/>
  <c r="Z406"/>
  <c r="AO406" s="1"/>
  <c r="AT406" s="1"/>
  <c r="AT747"/>
  <c r="R896" i="20"/>
  <c r="G79" i="29"/>
  <c r="AT418" i="1"/>
  <c r="M46" i="30"/>
  <c r="M43" i="29"/>
  <c r="G43" i="30"/>
  <c r="M43" s="1"/>
  <c r="H66" i="7"/>
  <c r="AM829" i="1"/>
  <c r="AS217"/>
  <c r="AT193"/>
  <c r="AT192"/>
  <c r="Y829"/>
  <c r="Y914" s="1"/>
  <c r="Y915" s="1"/>
  <c r="AS180"/>
  <c r="AP180"/>
  <c r="AT180" s="1"/>
  <c r="AN829"/>
  <c r="AN890" s="1"/>
  <c r="AN13" s="1"/>
  <c r="R26" i="36"/>
  <c r="V12" i="26"/>
  <c r="AH115" i="1"/>
  <c r="AH829" s="1"/>
  <c r="AH117"/>
  <c r="AV117"/>
  <c r="AX117"/>
  <c r="T115"/>
  <c r="T829" s="1"/>
  <c r="T117"/>
  <c r="D42" i="4"/>
  <c r="D42" i="8" s="1"/>
  <c r="AV115" i="1"/>
  <c r="AX115"/>
  <c r="AX13" s="1"/>
  <c r="T892" i="27"/>
  <c r="T2" s="1"/>
  <c r="T890"/>
  <c r="T892" i="20"/>
  <c r="T2" s="1"/>
  <c r="V13" i="27"/>
  <c r="V12" s="1"/>
  <c r="T829" i="25"/>
  <c r="T890" s="1"/>
  <c r="V13"/>
  <c r="H13" s="1"/>
  <c r="AA117" i="1"/>
  <c r="G42" i="4" s="1"/>
  <c r="R27" i="36"/>
  <c r="V10" i="27"/>
  <c r="T892" i="25"/>
  <c r="T2" s="1"/>
  <c r="G38" i="8"/>
  <c r="M37"/>
  <c r="M38" s="1"/>
  <c r="G35"/>
  <c r="M15" i="30"/>
  <c r="G22"/>
  <c r="H68" i="8"/>
  <c r="H72"/>
  <c r="N74"/>
  <c r="S466" i="31"/>
  <c r="H123" i="29"/>
  <c r="H120" s="1"/>
  <c r="H124"/>
  <c r="H121" s="1"/>
  <c r="E124"/>
  <c r="E121" s="1"/>
  <c r="E123"/>
  <c r="E120" s="1"/>
  <c r="P466" i="31"/>
  <c r="H46" i="4"/>
  <c r="H45" i="8"/>
  <c r="H46" s="1"/>
  <c r="H39" i="4"/>
  <c r="M105" i="30"/>
  <c r="M109" s="1"/>
  <c r="G109"/>
  <c r="H82" i="4"/>
  <c r="H75"/>
  <c r="M90" i="7"/>
  <c r="M57" s="1"/>
  <c r="G57"/>
  <c r="H76" i="4"/>
  <c r="H77"/>
  <c r="M93"/>
  <c r="M101"/>
  <c r="G84" i="8"/>
  <c r="G87"/>
  <c r="M85"/>
  <c r="N49"/>
  <c r="H47"/>
  <c r="H50"/>
  <c r="D40"/>
  <c r="J93"/>
  <c r="J101"/>
  <c r="M92"/>
  <c r="J104"/>
  <c r="L59" i="39" s="1"/>
  <c r="L58" s="1"/>
  <c r="H66" i="8"/>
  <c r="M24" i="30"/>
  <c r="M27" s="1"/>
  <c r="D27"/>
  <c r="M50" i="8"/>
  <c r="D70" i="30"/>
  <c r="M69"/>
  <c r="H20" i="8"/>
  <c r="H28" s="1"/>
  <c r="H12"/>
  <c r="D26"/>
  <c r="M25"/>
  <c r="D23"/>
  <c r="D62" i="30"/>
  <c r="M60"/>
  <c r="M62" s="1"/>
  <c r="M14"/>
  <c r="D22"/>
  <c r="J34" i="8"/>
  <c r="J30"/>
  <c r="J58" i="30"/>
  <c r="M57"/>
  <c r="J66"/>
  <c r="J109"/>
  <c r="J111" s="1"/>
  <c r="M99"/>
  <c r="M44" i="8"/>
  <c r="M20" i="30"/>
  <c r="M47"/>
  <c r="E39" i="8"/>
  <c r="E46"/>
  <c r="V10" i="25"/>
  <c r="V12"/>
  <c r="AP117" i="1"/>
  <c r="AT117" s="1"/>
  <c r="AK13"/>
  <c r="AL896"/>
  <c r="T892" i="26"/>
  <c r="T2" s="1"/>
  <c r="T890"/>
  <c r="M35" i="8"/>
  <c r="J124" i="29"/>
  <c r="J121" s="1"/>
  <c r="J123"/>
  <c r="J120" s="1"/>
  <c r="G23" i="8"/>
  <c r="G26"/>
  <c r="Q48" i="4"/>
  <c r="Q48" i="8"/>
  <c r="E72"/>
  <c r="N69"/>
  <c r="E68"/>
  <c r="K72"/>
  <c r="K68"/>
  <c r="N36"/>
  <c r="E35"/>
  <c r="E38"/>
  <c r="J72"/>
  <c r="J68"/>
  <c r="D90" i="30"/>
  <c r="Q85" i="8"/>
  <c r="Q85" i="4"/>
  <c r="M33" i="8"/>
  <c r="M34" s="1"/>
  <c r="G34"/>
  <c r="G30"/>
  <c r="N47"/>
  <c r="N50"/>
  <c r="M34" i="30"/>
  <c r="M38" s="1"/>
  <c r="G38"/>
  <c r="E90" i="7"/>
  <c r="E69"/>
  <c r="M86" i="8"/>
  <c r="D87"/>
  <c r="D84"/>
  <c r="D72"/>
  <c r="M70"/>
  <c r="D68"/>
  <c r="D12"/>
  <c r="D20"/>
  <c r="D28" s="1"/>
  <c r="D58" i="30"/>
  <c r="M56"/>
  <c r="M58" s="1"/>
  <c r="M97"/>
  <c r="M102" s="1"/>
  <c r="D102"/>
  <c r="J87" i="8"/>
  <c r="J84"/>
  <c r="M84" i="30"/>
  <c r="M85" s="1"/>
  <c r="D85"/>
  <c r="J12" i="8"/>
  <c r="J20"/>
  <c r="J23"/>
  <c r="M24"/>
  <c r="J26"/>
  <c r="D66" i="30"/>
  <c r="M65"/>
  <c r="M66" s="1"/>
  <c r="M92"/>
  <c r="M95" s="1"/>
  <c r="D95"/>
  <c r="H37" i="8"/>
  <c r="H38" s="1"/>
  <c r="H35" i="4"/>
  <c r="H38"/>
  <c r="N37"/>
  <c r="M70" i="30"/>
  <c r="N43" i="8"/>
  <c r="S80" i="35"/>
  <c r="N71" i="8"/>
  <c r="M69"/>
  <c r="M43"/>
  <c r="N37"/>
  <c r="G102" i="30"/>
  <c r="M2" i="4"/>
  <c r="M79" i="8"/>
  <c r="D82" i="4"/>
  <c r="M18" i="30"/>
  <c r="J40"/>
  <c r="J53"/>
  <c r="J77" s="1"/>
  <c r="K24" i="8"/>
  <c r="K23" i="4"/>
  <c r="E14" i="8"/>
  <c r="E12" i="4"/>
  <c r="E46"/>
  <c r="E52" s="1"/>
  <c r="E54" s="1"/>
  <c r="E103" s="1"/>
  <c r="N101" i="8"/>
  <c r="AT851" i="1"/>
  <c r="N43" i="4"/>
  <c r="AT850" i="1"/>
  <c r="AP115"/>
  <c r="V10" i="26"/>
  <c r="H13"/>
  <c r="R28" i="35"/>
  <c r="S28" s="1"/>
  <c r="R34"/>
  <c r="S34" s="1"/>
  <c r="S64"/>
  <c r="R64" s="1"/>
  <c r="R52"/>
  <c r="S52" s="1"/>
  <c r="P64"/>
  <c r="O64" s="1"/>
  <c r="O52"/>
  <c r="P52" s="1"/>
  <c r="S20"/>
  <c r="R20" s="1"/>
  <c r="P40"/>
  <c r="O40" s="1"/>
  <c r="S40"/>
  <c r="R40" s="1"/>
  <c r="O34"/>
  <c r="P34" s="1"/>
  <c r="P20"/>
  <c r="O20" s="1"/>
  <c r="O28"/>
  <c r="P28" s="1"/>
  <c r="V13" i="20"/>
  <c r="P76" i="29"/>
  <c r="U72" i="35"/>
  <c r="U101"/>
  <c r="U99"/>
  <c r="U115"/>
  <c r="P54" i="29"/>
  <c r="P54" i="30" s="1"/>
  <c r="U112" i="35"/>
  <c r="V121" s="1"/>
  <c r="P32" i="29"/>
  <c r="P32" i="30" s="1"/>
  <c r="O68" i="35"/>
  <c r="P66" i="4"/>
  <c r="P66" i="8" s="1"/>
  <c r="U85" i="35"/>
  <c r="O77"/>
  <c r="R107" s="1"/>
  <c r="O82"/>
  <c r="V114"/>
  <c r="R85"/>
  <c r="S91" s="1"/>
  <c r="U108"/>
  <c r="U83"/>
  <c r="V91" s="1"/>
  <c r="U68"/>
  <c r="U105"/>
  <c r="O88"/>
  <c r="R118" s="1"/>
  <c r="U69"/>
  <c r="U89"/>
  <c r="P115" i="29"/>
  <c r="P115" i="30" s="1"/>
  <c r="U78" i="35"/>
  <c r="U75"/>
  <c r="S67"/>
  <c r="R67" s="1"/>
  <c r="U71"/>
  <c r="D72" i="4"/>
  <c r="N71"/>
  <c r="N68" s="1"/>
  <c r="H48" i="7"/>
  <c r="G71" i="4"/>
  <c r="G35"/>
  <c r="G93" i="8"/>
  <c r="G80" i="4"/>
  <c r="M32" i="30"/>
  <c r="AS854" i="1"/>
  <c r="AR330"/>
  <c r="AR280"/>
  <c r="N13" i="8"/>
  <c r="AT622" i="1"/>
  <c r="AT614"/>
  <c r="AT521"/>
  <c r="AT515"/>
  <c r="AT501"/>
  <c r="AT491"/>
  <c r="AT489"/>
  <c r="AT485"/>
  <c r="AT479"/>
  <c r="AT477"/>
  <c r="AT471"/>
  <c r="AT467"/>
  <c r="AT465"/>
  <c r="AT461"/>
  <c r="AT459"/>
  <c r="AT453"/>
  <c r="AT448"/>
  <c r="AT446"/>
  <c r="AT440"/>
  <c r="AT432"/>
  <c r="AT430"/>
  <c r="AT426"/>
  <c r="AT327"/>
  <c r="AT366"/>
  <c r="AS847"/>
  <c r="AS888" s="1"/>
  <c r="N75" i="30"/>
  <c r="AS30" i="1"/>
  <c r="AS38"/>
  <c r="AS42"/>
  <c r="AS46"/>
  <c r="AS50"/>
  <c r="J40" i="4"/>
  <c r="J42"/>
  <c r="J42" i="8" s="1"/>
  <c r="AO451" i="1"/>
  <c r="AT451" s="1"/>
  <c r="G49" i="29"/>
  <c r="AP151" i="1"/>
  <c r="S63" i="35"/>
  <c r="AP150" i="1"/>
  <c r="AT150" s="1"/>
  <c r="S62" i="35"/>
  <c r="J57" i="7"/>
  <c r="K75" i="4"/>
  <c r="N75" s="1"/>
  <c r="K77"/>
  <c r="K77" i="8" s="1"/>
  <c r="K76" i="4"/>
  <c r="K76" i="8" s="1"/>
  <c r="AR282" i="1"/>
  <c r="N22" i="8"/>
  <c r="AT345" i="1"/>
  <c r="K53" i="30"/>
  <c r="K77" s="1"/>
  <c r="AT365" i="1"/>
  <c r="K82" i="4"/>
  <c r="X273" i="31"/>
  <c r="Y300"/>
  <c r="Y273"/>
  <c r="X300"/>
  <c r="AA300" s="1"/>
  <c r="AT882" i="1"/>
  <c r="AT880"/>
  <c r="AT666"/>
  <c r="AT662"/>
  <c r="AT658"/>
  <c r="AT653"/>
  <c r="AT647"/>
  <c r="AT613"/>
  <c r="G19" i="4"/>
  <c r="AT652" i="1"/>
  <c r="AT650"/>
  <c r="AT646"/>
  <c r="AT638"/>
  <c r="AT636"/>
  <c r="AT628"/>
  <c r="AT626"/>
  <c r="AT616"/>
  <c r="Q104" i="8"/>
  <c r="Q105"/>
  <c r="Q75"/>
  <c r="K45" i="4"/>
  <c r="K45" i="8" s="1"/>
  <c r="D46" i="4"/>
  <c r="D52" s="1"/>
  <c r="D54" s="1"/>
  <c r="G45" i="8"/>
  <c r="G55" l="1"/>
  <c r="G56" i="4"/>
  <c r="AM890" i="1"/>
  <c r="AM13" s="1"/>
  <c r="G101" i="4"/>
  <c r="AT878" i="1"/>
  <c r="E100" i="4"/>
  <c r="M104"/>
  <c r="AN894" i="1"/>
  <c r="AN4" s="1"/>
  <c r="E93" i="8"/>
  <c r="D101"/>
  <c r="D104"/>
  <c r="D59" i="39" s="1"/>
  <c r="D58" s="1"/>
  <c r="C59" s="1"/>
  <c r="H52" i="4"/>
  <c r="H54" s="1"/>
  <c r="T896" i="20"/>
  <c r="D44" i="30"/>
  <c r="M44" i="29"/>
  <c r="D123"/>
  <c r="D120" s="1"/>
  <c r="D124"/>
  <c r="D121" s="1"/>
  <c r="D39" i="4"/>
  <c r="X914" i="1"/>
  <c r="X915" s="1"/>
  <c r="Y892"/>
  <c r="Y2" s="1"/>
  <c r="E52" i="8"/>
  <c r="E54" s="1"/>
  <c r="V466" i="31"/>
  <c r="K124" i="29"/>
  <c r="K121" s="1"/>
  <c r="K123"/>
  <c r="K120" s="1"/>
  <c r="H38" i="30"/>
  <c r="H40" s="1"/>
  <c r="H113" s="1"/>
  <c r="N37"/>
  <c r="N38" s="1"/>
  <c r="N107"/>
  <c r="H109"/>
  <c r="H111" s="1"/>
  <c r="AP94" i="1"/>
  <c r="AT94" s="1"/>
  <c r="G15" i="4"/>
  <c r="B82" i="8"/>
  <c r="J81"/>
  <c r="E81"/>
  <c r="N81" i="4"/>
  <c r="Q81" i="8"/>
  <c r="M23" i="4"/>
  <c r="M26"/>
  <c r="O468" i="31"/>
  <c r="P4"/>
  <c r="E22" i="30"/>
  <c r="E40" s="1"/>
  <c r="E113" s="1"/>
  <c r="N21"/>
  <c r="J28" i="8"/>
  <c r="K39" i="4"/>
  <c r="K82" i="8"/>
  <c r="AR829" i="1"/>
  <c r="AR890" s="1"/>
  <c r="AR13" s="1"/>
  <c r="AR10" s="1"/>
  <c r="R25" i="36"/>
  <c r="H39" i="8"/>
  <c r="H13" i="27"/>
  <c r="AT407" i="1"/>
  <c r="AT403"/>
  <c r="G65" i="4"/>
  <c r="N17" i="30"/>
  <c r="N22" s="1"/>
  <c r="AP402" i="1"/>
  <c r="AT409"/>
  <c r="AT212"/>
  <c r="AT624"/>
  <c r="AT632"/>
  <c r="AT60"/>
  <c r="AT179"/>
  <c r="AT181"/>
  <c r="AT183"/>
  <c r="AT203"/>
  <c r="AT208"/>
  <c r="AT210"/>
  <c r="AT216"/>
  <c r="AT218"/>
  <c r="AT271"/>
  <c r="AT526"/>
  <c r="AT200"/>
  <c r="AT329"/>
  <c r="AT344"/>
  <c r="AT387"/>
  <c r="AT389"/>
  <c r="AT397"/>
  <c r="AT412"/>
  <c r="AT414"/>
  <c r="AT422"/>
  <c r="AT424"/>
  <c r="AT428"/>
  <c r="AT434"/>
  <c r="AT436"/>
  <c r="AT438"/>
  <c r="AT442"/>
  <c r="AT444"/>
  <c r="AT482"/>
  <c r="AT484"/>
  <c r="AT486"/>
  <c r="AT488"/>
  <c r="AT490"/>
  <c r="AT492"/>
  <c r="AT494"/>
  <c r="AT496"/>
  <c r="AT498"/>
  <c r="AT500"/>
  <c r="AT502"/>
  <c r="AT504"/>
  <c r="AT506"/>
  <c r="AT508"/>
  <c r="AT510"/>
  <c r="AT512"/>
  <c r="AT514"/>
  <c r="AT516"/>
  <c r="AT518"/>
  <c r="AT520"/>
  <c r="AT522"/>
  <c r="AT529"/>
  <c r="AT533"/>
  <c r="AT560"/>
  <c r="AT562"/>
  <c r="AT588"/>
  <c r="AT591"/>
  <c r="AT593"/>
  <c r="AT595"/>
  <c r="AT597"/>
  <c r="AT599"/>
  <c r="AT603"/>
  <c r="AT617"/>
  <c r="AT641"/>
  <c r="AT643"/>
  <c r="AT645"/>
  <c r="AT649"/>
  <c r="AT651"/>
  <c r="AT656"/>
  <c r="AT660"/>
  <c r="AT664"/>
  <c r="AT749"/>
  <c r="AT751"/>
  <c r="AT753"/>
  <c r="AT755"/>
  <c r="AT757"/>
  <c r="AT759"/>
  <c r="AT853"/>
  <c r="AT855"/>
  <c r="AT718"/>
  <c r="AT720"/>
  <c r="AT722"/>
  <c r="AT724"/>
  <c r="AT726"/>
  <c r="AT728"/>
  <c r="AT730"/>
  <c r="AT732"/>
  <c r="AT734"/>
  <c r="AT736"/>
  <c r="AT738"/>
  <c r="AT742"/>
  <c r="AT744"/>
  <c r="AT746"/>
  <c r="J89" i="4"/>
  <c r="J91" s="1"/>
  <c r="AO888" i="1"/>
  <c r="Q59" i="39"/>
  <c r="Q58" s="1"/>
  <c r="Q57" s="1"/>
  <c r="G81" i="8"/>
  <c r="G45" i="29"/>
  <c r="Z829" i="1"/>
  <c r="N106" i="30"/>
  <c r="N109" s="1"/>
  <c r="N111" s="1"/>
  <c r="K109"/>
  <c r="K111" s="1"/>
  <c r="K113" s="1"/>
  <c r="AP101" i="1"/>
  <c r="AT101" s="1"/>
  <c r="G22" i="4"/>
  <c r="M13"/>
  <c r="G13" i="8"/>
  <c r="AT19" i="1"/>
  <c r="AP901"/>
  <c r="AP902"/>
  <c r="AO761"/>
  <c r="AT761" s="1"/>
  <c r="G88" i="29"/>
  <c r="AP96" i="1"/>
  <c r="AT96" s="1"/>
  <c r="G14" i="4"/>
  <c r="AP907" i="1"/>
  <c r="AT57"/>
  <c r="AP908"/>
  <c r="D63" i="8"/>
  <c r="M63" i="4"/>
  <c r="D66"/>
  <c r="V4" i="31"/>
  <c r="U468"/>
  <c r="P30" i="30"/>
  <c r="P31" s="1"/>
  <c r="P31" i="29"/>
  <c r="N34" i="8"/>
  <c r="N30"/>
  <c r="K46" i="4"/>
  <c r="K52" s="1"/>
  <c r="K54" s="1"/>
  <c r="K100" s="1"/>
  <c r="AO402" i="1"/>
  <c r="AP95"/>
  <c r="AT95" s="1"/>
  <c r="AT178"/>
  <c r="AT24"/>
  <c r="AT565"/>
  <c r="AT610"/>
  <c r="AT630"/>
  <c r="AT634"/>
  <c r="AT120"/>
  <c r="AT160"/>
  <c r="AT177"/>
  <c r="AT273"/>
  <c r="AT194"/>
  <c r="AT206"/>
  <c r="AT540"/>
  <c r="AT204"/>
  <c r="AT524"/>
  <c r="AT542"/>
  <c r="AT410"/>
  <c r="AT420"/>
  <c r="AT452"/>
  <c r="AT454"/>
  <c r="AT456"/>
  <c r="AT458"/>
  <c r="AT460"/>
  <c r="AT462"/>
  <c r="AT464"/>
  <c r="AT466"/>
  <c r="AT468"/>
  <c r="AT470"/>
  <c r="AT472"/>
  <c r="AT474"/>
  <c r="AT476"/>
  <c r="AT478"/>
  <c r="AT536"/>
  <c r="AT538"/>
  <c r="AT545"/>
  <c r="AT549"/>
  <c r="AT554"/>
  <c r="AT556"/>
  <c r="AT605"/>
  <c r="AT607"/>
  <c r="AT621"/>
  <c r="AT668"/>
  <c r="AT670"/>
  <c r="AT672"/>
  <c r="AT674"/>
  <c r="AT676"/>
  <c r="AT678"/>
  <c r="AT680"/>
  <c r="AT682"/>
  <c r="AT684"/>
  <c r="AT686"/>
  <c r="AT688"/>
  <c r="AT690"/>
  <c r="AT692"/>
  <c r="AT694"/>
  <c r="AT696"/>
  <c r="AT698"/>
  <c r="AT700"/>
  <c r="AT702"/>
  <c r="AT716"/>
  <c r="AT762"/>
  <c r="AT764"/>
  <c r="AT766"/>
  <c r="AT768"/>
  <c r="AT770"/>
  <c r="AT772"/>
  <c r="AT774"/>
  <c r="AT776"/>
  <c r="AT778"/>
  <c r="AT780"/>
  <c r="AT782"/>
  <c r="AT784"/>
  <c r="AT786"/>
  <c r="AT788"/>
  <c r="AT790"/>
  <c r="AT792"/>
  <c r="AT794"/>
  <c r="AT796"/>
  <c r="AT798"/>
  <c r="AT800"/>
  <c r="AT802"/>
  <c r="AT804"/>
  <c r="AT806"/>
  <c r="AT808"/>
  <c r="AT810"/>
  <c r="AT812"/>
  <c r="AT814"/>
  <c r="AT816"/>
  <c r="AT818"/>
  <c r="AT820"/>
  <c r="AT822"/>
  <c r="AT824"/>
  <c r="AT826"/>
  <c r="AT828"/>
  <c r="AT877"/>
  <c r="E59" i="39"/>
  <c r="E58" s="1"/>
  <c r="E57" s="1"/>
  <c r="D81" i="8"/>
  <c r="M81" s="1"/>
  <c r="AP888" i="1"/>
  <c r="G79" i="30"/>
  <c r="G81" i="29"/>
  <c r="M79"/>
  <c r="M81" s="1"/>
  <c r="H67" i="7"/>
  <c r="N66"/>
  <c r="N67" s="1"/>
  <c r="N69" s="1"/>
  <c r="Y890" i="1"/>
  <c r="Y13" s="1"/>
  <c r="AN892"/>
  <c r="AN2" s="1"/>
  <c r="Y896"/>
  <c r="G46" i="4"/>
  <c r="G52" s="1"/>
  <c r="G39"/>
  <c r="T13" i="27"/>
  <c r="T896"/>
  <c r="AX12" i="1"/>
  <c r="AX10"/>
  <c r="R29" i="36"/>
  <c r="T892" i="1"/>
  <c r="T2" s="1"/>
  <c r="T890"/>
  <c r="AH890"/>
  <c r="AH892"/>
  <c r="AH2" s="1"/>
  <c r="AA829"/>
  <c r="AV13"/>
  <c r="S94" i="35"/>
  <c r="S93"/>
  <c r="S92"/>
  <c r="P45" i="4"/>
  <c r="AT151" i="1"/>
  <c r="AP911"/>
  <c r="J40" i="8"/>
  <c r="J39" i="4"/>
  <c r="J46"/>
  <c r="J52" s="1"/>
  <c r="J54" s="1"/>
  <c r="G68"/>
  <c r="G71" i="8"/>
  <c r="R112" i="35"/>
  <c r="S121" s="1"/>
  <c r="P91"/>
  <c r="R98"/>
  <c r="S110" s="1"/>
  <c r="P80"/>
  <c r="AP829" i="1"/>
  <c r="AT115"/>
  <c r="D82" i="8"/>
  <c r="M2" i="30"/>
  <c r="M2" i="29"/>
  <c r="M2" i="8"/>
  <c r="P78" i="4"/>
  <c r="S82" i="35"/>
  <c r="P82" i="4"/>
  <c r="P82" i="8" s="1"/>
  <c r="P64" i="4"/>
  <c r="P40"/>
  <c r="S81" i="35"/>
  <c r="S83"/>
  <c r="M23" i="8"/>
  <c r="M26"/>
  <c r="D76" i="4"/>
  <c r="E57" i="7"/>
  <c r="D77" i="4"/>
  <c r="D75"/>
  <c r="U4" i="31"/>
  <c r="U466"/>
  <c r="C61" i="39"/>
  <c r="D57"/>
  <c r="G42" i="8"/>
  <c r="M42" s="1"/>
  <c r="M42" i="4"/>
  <c r="L57" i="39"/>
  <c r="K58"/>
  <c r="K61"/>
  <c r="K59"/>
  <c r="N77" i="4"/>
  <c r="H77" i="8"/>
  <c r="N77" s="1"/>
  <c r="H75"/>
  <c r="H73" i="4"/>
  <c r="H83"/>
  <c r="H89" s="1"/>
  <c r="H91" s="1"/>
  <c r="R4" i="31"/>
  <c r="R466"/>
  <c r="T896" i="25"/>
  <c r="T13"/>
  <c r="G72" i="4"/>
  <c r="M71"/>
  <c r="M22" i="30"/>
  <c r="M30" i="8"/>
  <c r="AO829" i="1"/>
  <c r="H35" i="8"/>
  <c r="G40" i="30"/>
  <c r="G19" i="8"/>
  <c r="G12" i="4"/>
  <c r="M19"/>
  <c r="G20"/>
  <c r="G28" s="1"/>
  <c r="X462" i="31"/>
  <c r="AA273"/>
  <c r="AA462" s="1"/>
  <c r="K83" i="4"/>
  <c r="K89" s="1"/>
  <c r="K91" s="1"/>
  <c r="K75" i="8"/>
  <c r="G53" i="29"/>
  <c r="G77" s="1"/>
  <c r="G49" i="30"/>
  <c r="M49" i="29"/>
  <c r="G80" i="8"/>
  <c r="M80" s="1"/>
  <c r="M80" i="4"/>
  <c r="V10" i="20"/>
  <c r="H13"/>
  <c r="V12"/>
  <c r="R23" i="36"/>
  <c r="R24" s="1"/>
  <c r="AW13" i="1"/>
  <c r="AN896"/>
  <c r="N14" i="8"/>
  <c r="N20" s="1"/>
  <c r="E20"/>
  <c r="E28" s="1"/>
  <c r="E12"/>
  <c r="K23"/>
  <c r="K26"/>
  <c r="K28" s="1"/>
  <c r="N24"/>
  <c r="N35" i="4"/>
  <c r="N38"/>
  <c r="N35" i="8"/>
  <c r="N38"/>
  <c r="N72"/>
  <c r="N68"/>
  <c r="T896" i="26"/>
  <c r="T13"/>
  <c r="M93" i="8"/>
  <c r="M84"/>
  <c r="M87"/>
  <c r="H76"/>
  <c r="N76" s="1"/>
  <c r="N76" i="4"/>
  <c r="H82" i="8"/>
  <c r="O4" i="31"/>
  <c r="O466"/>
  <c r="G54" i="4"/>
  <c r="Y462" i="31"/>
  <c r="AS829" i="1"/>
  <c r="AS890" s="1"/>
  <c r="AS13" s="1"/>
  <c r="AS10" s="1"/>
  <c r="V80" i="35"/>
  <c r="V94" s="1"/>
  <c r="V110"/>
  <c r="P65" i="4"/>
  <c r="AT888" i="1"/>
  <c r="J113" i="30"/>
  <c r="K73" i="4"/>
  <c r="N72"/>
  <c r="D111" i="30"/>
  <c r="D40"/>
  <c r="M40" i="4"/>
  <c r="H52" i="8"/>
  <c r="H54" s="1"/>
  <c r="K46"/>
  <c r="K52" s="1"/>
  <c r="K39"/>
  <c r="D46"/>
  <c r="D52" s="1"/>
  <c r="D54" s="1"/>
  <c r="D39"/>
  <c r="G39"/>
  <c r="G46"/>
  <c r="G52" s="1"/>
  <c r="K103" i="4"/>
  <c r="G56" i="8" l="1"/>
  <c r="M55"/>
  <c r="G101"/>
  <c r="G104"/>
  <c r="H59" i="39" s="1"/>
  <c r="H58" s="1"/>
  <c r="AT402" i="1"/>
  <c r="AT829"/>
  <c r="C58" i="39"/>
  <c r="G59"/>
  <c r="G61"/>
  <c r="H57"/>
  <c r="G58"/>
  <c r="AP890" i="1"/>
  <c r="AP13" s="1"/>
  <c r="M44" i="30"/>
  <c r="D53"/>
  <c r="D77" s="1"/>
  <c r="D113" s="1"/>
  <c r="D125" s="1"/>
  <c r="D122" s="1"/>
  <c r="K124"/>
  <c r="K125"/>
  <c r="K122" s="1"/>
  <c r="H125"/>
  <c r="H122" s="1"/>
  <c r="H124"/>
  <c r="M13" i="8"/>
  <c r="G22"/>
  <c r="M22" s="1"/>
  <c r="M22" i="4"/>
  <c r="Z890" i="1"/>
  <c r="Z13" s="1"/>
  <c r="Z914"/>
  <c r="Z915" s="1"/>
  <c r="E124" i="30"/>
  <c r="E125"/>
  <c r="E122" s="1"/>
  <c r="G15" i="8"/>
  <c r="M15" s="1"/>
  <c r="M15" i="4"/>
  <c r="M63" i="8"/>
  <c r="D66"/>
  <c r="G14"/>
  <c r="M14" s="1"/>
  <c r="M14" i="4"/>
  <c r="M12" s="1"/>
  <c r="G90" i="29"/>
  <c r="G111" s="1"/>
  <c r="G88" i="30"/>
  <c r="M88" i="29"/>
  <c r="M90" s="1"/>
  <c r="M111" s="1"/>
  <c r="M45"/>
  <c r="G45" i="30"/>
  <c r="M45" s="1"/>
  <c r="G65" i="8"/>
  <c r="G66" s="1"/>
  <c r="G66" i="4"/>
  <c r="J82" i="8"/>
  <c r="J83" s="1"/>
  <c r="J89" s="1"/>
  <c r="J91" s="1"/>
  <c r="E82"/>
  <c r="E83" s="1"/>
  <c r="E89" s="1"/>
  <c r="E91" s="1"/>
  <c r="AP894" i="1"/>
  <c r="AP4" s="1"/>
  <c r="N81" i="8"/>
  <c r="M79" i="30"/>
  <c r="M81" s="1"/>
  <c r="G81"/>
  <c r="G113" i="29"/>
  <c r="G123" s="1"/>
  <c r="G120" s="1"/>
  <c r="H69" i="7"/>
  <c r="H90"/>
  <c r="AV12" i="1"/>
  <c r="AV10"/>
  <c r="R21" i="36"/>
  <c r="T896" i="1"/>
  <c r="T13"/>
  <c r="AA890"/>
  <c r="AA914"/>
  <c r="AA915" s="1"/>
  <c r="AA892"/>
  <c r="AA2" s="1"/>
  <c r="AH896"/>
  <c r="AH13"/>
  <c r="V112" i="35"/>
  <c r="V111"/>
  <c r="Q48" i="29"/>
  <c r="V113" i="35"/>
  <c r="Q74" i="29"/>
  <c r="Q29"/>
  <c r="N23" i="8"/>
  <c r="N26"/>
  <c r="N28" s="1"/>
  <c r="AW10" i="1"/>
  <c r="H13"/>
  <c r="AW12"/>
  <c r="R22" i="36"/>
  <c r="AV8" i="1"/>
  <c r="G53" i="30"/>
  <c r="G77" s="1"/>
  <c r="M49"/>
  <c r="K73" i="8"/>
  <c r="K83"/>
  <c r="K89" s="1"/>
  <c r="K91" s="1"/>
  <c r="M72" i="4"/>
  <c r="M68"/>
  <c r="H100"/>
  <c r="H103"/>
  <c r="N75" i="8"/>
  <c r="H83"/>
  <c r="H89" s="1"/>
  <c r="H91" s="1"/>
  <c r="H100" s="1"/>
  <c r="H73"/>
  <c r="D83" i="4"/>
  <c r="D89" s="1"/>
  <c r="D91" s="1"/>
  <c r="D75" i="8"/>
  <c r="D73" i="4"/>
  <c r="P40" i="8"/>
  <c r="P46" i="4"/>
  <c r="P83"/>
  <c r="P78" i="8"/>
  <c r="M78" i="4"/>
  <c r="S112" i="35"/>
  <c r="S111"/>
  <c r="S113"/>
  <c r="S123"/>
  <c r="S122"/>
  <c r="S124"/>
  <c r="P45" i="8"/>
  <c r="M45" s="1"/>
  <c r="M45" i="4"/>
  <c r="M39" s="1"/>
  <c r="K54" i="8"/>
  <c r="M3" i="39" s="1"/>
  <c r="M2" s="1"/>
  <c r="Y464" i="31"/>
  <c r="AT890" i="1"/>
  <c r="AT13" s="1"/>
  <c r="AT10" s="1"/>
  <c r="V122" i="35"/>
  <c r="V123"/>
  <c r="N12" i="8"/>
  <c r="V92" i="35"/>
  <c r="E103" i="8"/>
  <c r="E100"/>
  <c r="E3" i="39"/>
  <c r="E2" s="1"/>
  <c r="E1" s="1"/>
  <c r="J124" i="30"/>
  <c r="J125"/>
  <c r="J122" s="1"/>
  <c r="P65" i="8"/>
  <c r="M65" i="4"/>
  <c r="V82" i="35"/>
  <c r="P29" i="29"/>
  <c r="P48"/>
  <c r="V81" i="35"/>
  <c r="V83"/>
  <c r="P74" i="29"/>
  <c r="A9" i="4"/>
  <c r="A9" i="29"/>
  <c r="A9" i="30" s="1"/>
  <c r="N27" i="32"/>
  <c r="G124" i="29"/>
  <c r="G121" s="1"/>
  <c r="M20" i="4"/>
  <c r="M28" s="1"/>
  <c r="M19" i="8"/>
  <c r="G20"/>
  <c r="G28" s="1"/>
  <c r="AP892" i="1"/>
  <c r="AP2" s="1"/>
  <c r="AO890"/>
  <c r="D77" i="8"/>
  <c r="D76"/>
  <c r="M64" i="4"/>
  <c r="M66" s="1"/>
  <c r="P64" i="8"/>
  <c r="M64" s="1"/>
  <c r="Q45" i="4"/>
  <c r="P81" i="35"/>
  <c r="Q82" i="4"/>
  <c r="Q64"/>
  <c r="P83" i="35"/>
  <c r="P82"/>
  <c r="Q78" i="4"/>
  <c r="Q40"/>
  <c r="Q65"/>
  <c r="P94" i="35"/>
  <c r="P92"/>
  <c r="P93"/>
  <c r="M71" i="8"/>
  <c r="G72"/>
  <c r="G68"/>
  <c r="J103" i="4"/>
  <c r="J100"/>
  <c r="J46" i="8"/>
  <c r="J52" s="1"/>
  <c r="J54" s="1"/>
  <c r="J39"/>
  <c r="M128" i="39"/>
  <c r="M127" s="1"/>
  <c r="M66" s="1"/>
  <c r="K121" i="30"/>
  <c r="G54" i="8"/>
  <c r="V124" i="35"/>
  <c r="V93"/>
  <c r="K103" i="8"/>
  <c r="M56" l="1"/>
  <c r="M101"/>
  <c r="M104"/>
  <c r="P59" i="39" s="1"/>
  <c r="M20" i="8"/>
  <c r="M28" s="1"/>
  <c r="M12"/>
  <c r="K100"/>
  <c r="D124" i="30"/>
  <c r="D128" i="39" s="1"/>
  <c r="E73" i="8"/>
  <c r="G90" i="30"/>
  <c r="G111" s="1"/>
  <c r="M88"/>
  <c r="M90" s="1"/>
  <c r="M111" s="1"/>
  <c r="E121"/>
  <c r="E128" i="39"/>
  <c r="E127" s="1"/>
  <c r="E66" s="1"/>
  <c r="I128"/>
  <c r="I127" s="1"/>
  <c r="I66" s="1"/>
  <c r="H121" i="30"/>
  <c r="J73" i="8"/>
  <c r="M65"/>
  <c r="M66" s="1"/>
  <c r="G12"/>
  <c r="G113" i="30"/>
  <c r="G125" s="1"/>
  <c r="G122" s="1"/>
  <c r="N90" i="7"/>
  <c r="N57" s="1"/>
  <c r="G75" i="4"/>
  <c r="G77"/>
  <c r="G82"/>
  <c r="H57" i="7"/>
  <c r="G76" i="4"/>
  <c r="AA13" i="1"/>
  <c r="AA896"/>
  <c r="N78" i="4"/>
  <c r="Q78" i="8"/>
  <c r="Q83" i="4"/>
  <c r="Q45" i="8"/>
  <c r="N45" s="1"/>
  <c r="N45" i="4"/>
  <c r="P74" i="30"/>
  <c r="M74" s="1"/>
  <c r="M74" i="29"/>
  <c r="M29"/>
  <c r="M40" s="1"/>
  <c r="P29" i="30"/>
  <c r="Y470" i="31"/>
  <c r="P46" i="8"/>
  <c r="M40"/>
  <c r="D100" i="4"/>
  <c r="D103"/>
  <c r="N29" i="29"/>
  <c r="N40" s="1"/>
  <c r="Q29" i="30"/>
  <c r="V95" i="35"/>
  <c r="I3" i="39"/>
  <c r="I2" s="1"/>
  <c r="I1" s="1"/>
  <c r="H103" i="8"/>
  <c r="M46" i="4"/>
  <c r="M52" s="1"/>
  <c r="M54" s="1"/>
  <c r="M68" i="8"/>
  <c r="M72"/>
  <c r="Q65"/>
  <c r="N65" s="1"/>
  <c r="N65" i="4"/>
  <c r="Y468" i="31" s="1"/>
  <c r="Q82" i="8"/>
  <c r="N82" s="1"/>
  <c r="N82" i="4"/>
  <c r="J103" i="8"/>
  <c r="L3" i="39"/>
  <c r="L2" s="1"/>
  <c r="L1" s="1"/>
  <c r="J100" i="8"/>
  <c r="Q40"/>
  <c r="Q46" i="4"/>
  <c r="N40"/>
  <c r="Q64" i="8"/>
  <c r="N64" s="1"/>
  <c r="N66" s="1"/>
  <c r="N64" i="4"/>
  <c r="N66" s="1"/>
  <c r="AO13" i="1"/>
  <c r="AP896"/>
  <c r="A60" i="4"/>
  <c r="A9" i="8"/>
  <c r="A60" s="1"/>
  <c r="P53" i="29"/>
  <c r="P113" s="1"/>
  <c r="P121" s="1"/>
  <c r="P120" s="1"/>
  <c r="P48" i="30"/>
  <c r="M48" i="29"/>
  <c r="M53" s="1"/>
  <c r="L128" i="39"/>
  <c r="L127" s="1"/>
  <c r="J121" i="30"/>
  <c r="D121"/>
  <c r="P83" i="8"/>
  <c r="M78"/>
  <c r="P101" i="4"/>
  <c r="P100"/>
  <c r="D73" i="8"/>
  <c r="D83"/>
  <c r="D89" s="1"/>
  <c r="D91" s="1"/>
  <c r="J2" i="4"/>
  <c r="E2"/>
  <c r="Q74" i="30"/>
  <c r="N74" s="1"/>
  <c r="N74" i="29"/>
  <c r="N48"/>
  <c r="N53" s="1"/>
  <c r="Q53"/>
  <c r="Q113" s="1"/>
  <c r="Q121" s="1"/>
  <c r="Q120" s="1"/>
  <c r="Q48" i="30"/>
  <c r="M1" i="39"/>
  <c r="P58" l="1"/>
  <c r="A59"/>
  <c r="G124" i="30"/>
  <c r="G121" s="1"/>
  <c r="K3" i="39"/>
  <c r="K2"/>
  <c r="M77" i="29"/>
  <c r="M113" s="1"/>
  <c r="G76" i="8"/>
  <c r="M76" s="1"/>
  <c r="M76" i="4"/>
  <c r="G77" i="8"/>
  <c r="M77" s="1"/>
  <c r="M77" i="4"/>
  <c r="G82" i="8"/>
  <c r="M82" s="1"/>
  <c r="M82" i="4"/>
  <c r="G75" i="8"/>
  <c r="G83" i="4"/>
  <c r="G89" s="1"/>
  <c r="G91" s="1"/>
  <c r="G73"/>
  <c r="M75"/>
  <c r="Y4" i="31"/>
  <c r="X468"/>
  <c r="E2" i="29"/>
  <c r="E2" i="30"/>
  <c r="E2" i="8"/>
  <c r="L66" i="39"/>
  <c r="K128"/>
  <c r="K127"/>
  <c r="K130"/>
  <c r="P53" i="30"/>
  <c r="M48"/>
  <c r="M53" s="1"/>
  <c r="M77" s="1"/>
  <c r="N62" i="4"/>
  <c r="N46"/>
  <c r="N52" s="1"/>
  <c r="N54" s="1"/>
  <c r="N39"/>
  <c r="Q46" i="8"/>
  <c r="N40"/>
  <c r="N29" i="30"/>
  <c r="N40" s="1"/>
  <c r="M39" i="8"/>
  <c r="M46"/>
  <c r="M52" s="1"/>
  <c r="M54" s="1"/>
  <c r="Q53" i="30"/>
  <c r="Q113" s="1"/>
  <c r="Q122" s="1"/>
  <c r="Q121" s="1"/>
  <c r="N48"/>
  <c r="N53" s="1"/>
  <c r="N77" s="1"/>
  <c r="J2" i="29"/>
  <c r="J2" i="8"/>
  <c r="J2" i="30"/>
  <c r="D100" i="8"/>
  <c r="D103"/>
  <c r="D3" i="39"/>
  <c r="D2" s="1"/>
  <c r="C5" s="1"/>
  <c r="D127"/>
  <c r="Q100" i="4"/>
  <c r="Q101"/>
  <c r="P101" i="8"/>
  <c r="P100"/>
  <c r="X470" i="31"/>
  <c r="X2"/>
  <c r="H128" i="39"/>
  <c r="H127" s="1"/>
  <c r="P113" i="30"/>
  <c r="P122" s="1"/>
  <c r="P121" s="1"/>
  <c r="M29"/>
  <c r="M40" s="1"/>
  <c r="N83" i="4"/>
  <c r="N89" s="1"/>
  <c r="N91" s="1"/>
  <c r="N73"/>
  <c r="K5" i="39"/>
  <c r="K53"/>
  <c r="N77" i="29"/>
  <c r="N113" s="1"/>
  <c r="N78" i="8"/>
  <c r="Q83"/>
  <c r="O61" i="39" l="1"/>
  <c r="P57"/>
  <c r="O59"/>
  <c r="O58"/>
  <c r="A61"/>
  <c r="A62"/>
  <c r="A63"/>
  <c r="M113" i="30"/>
  <c r="M125" s="1"/>
  <c r="M122" s="1"/>
  <c r="C3" i="39"/>
  <c r="D1"/>
  <c r="C53"/>
  <c r="C2"/>
  <c r="G83" i="8"/>
  <c r="G89" s="1"/>
  <c r="G91" s="1"/>
  <c r="G73"/>
  <c r="M75"/>
  <c r="M73" i="4"/>
  <c r="M83"/>
  <c r="M89" s="1"/>
  <c r="M91" s="1"/>
  <c r="G103"/>
  <c r="G100"/>
  <c r="M123" i="29"/>
  <c r="M120" s="1"/>
  <c r="M124"/>
  <c r="M121" s="1"/>
  <c r="N83" i="8"/>
  <c r="N89" s="1"/>
  <c r="N91" s="1"/>
  <c r="N73"/>
  <c r="G128" i="39"/>
  <c r="H66"/>
  <c r="G130"/>
  <c r="G127"/>
  <c r="C127"/>
  <c r="C128"/>
  <c r="C130"/>
  <c r="D66"/>
  <c r="Q101" i="8"/>
  <c r="Q100"/>
  <c r="N103" i="4"/>
  <c r="N100"/>
  <c r="N123" i="29"/>
  <c r="N120" s="1"/>
  <c r="N124"/>
  <c r="N121" s="1"/>
  <c r="Y466" i="31"/>
  <c r="N39" i="8"/>
  <c r="N46"/>
  <c r="N52" s="1"/>
  <c r="N54" s="1"/>
  <c r="N113" i="30"/>
  <c r="M124" l="1"/>
  <c r="P128" i="39" s="1"/>
  <c r="M103" i="4"/>
  <c r="M100"/>
  <c r="M73" i="8"/>
  <c r="M83"/>
  <c r="M89" s="1"/>
  <c r="M91" s="1"/>
  <c r="G103"/>
  <c r="G100"/>
  <c r="H3" i="39"/>
  <c r="H2" s="1"/>
  <c r="N100" i="8"/>
  <c r="Q3" i="39"/>
  <c r="Q2" s="1"/>
  <c r="Q1" s="1"/>
  <c r="N103" i="8"/>
  <c r="N124" i="30"/>
  <c r="N125"/>
  <c r="N122" s="1"/>
  <c r="X466" i="31"/>
  <c r="X4"/>
  <c r="M121" i="30" l="1"/>
  <c r="G3" i="39"/>
  <c r="H1"/>
  <c r="G2"/>
  <c r="G5"/>
  <c r="G53"/>
  <c r="P3"/>
  <c r="P2" s="1"/>
  <c r="O2" s="1"/>
  <c r="M103" i="8"/>
  <c r="M100"/>
  <c r="P127" i="39"/>
  <c r="N121" i="30"/>
  <c r="Q128" i="39"/>
  <c r="Q127" s="1"/>
  <c r="Q66" s="1"/>
  <c r="O3" l="1"/>
  <c r="O5"/>
  <c r="P1"/>
  <c r="O53"/>
  <c r="A3"/>
  <c r="A7" s="1"/>
  <c r="A128"/>
  <c r="O127"/>
  <c r="P66"/>
  <c r="O128"/>
  <c r="O130"/>
  <c r="A55" l="1"/>
  <c r="A5"/>
  <c r="A6"/>
  <c r="A54"/>
  <c r="A53"/>
  <c r="A131"/>
  <c r="A130"/>
  <c r="A132"/>
  <c r="A133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0 г.
                3 0   ю н и   2 0 2 0 г.
                30  септември  2020 г.
                31  декември  2020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<sst xmlns="http://schemas.openxmlformats.org/spreadsheetml/2006/main" count="8529" uniqueCount="2309">
  <si>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</si>
  <si>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</si>
  <si>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</si>
  <si>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</si>
  <si>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</si>
  <si>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</si>
  <si>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</si>
  <si>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</si>
  <si>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</si>
  <si>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</si>
  <si>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</si>
  <si>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</si>
  <si>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</si>
  <si>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</si>
  <si>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</si>
  <si>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</si>
  <si>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</si>
  <si>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</si>
  <si>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</si>
  <si>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</si>
  <si>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</si>
  <si>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</si>
  <si>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</si>
  <si>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</si>
  <si>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</si>
  <si>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</si>
  <si>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</si>
  <si>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</si>
  <si>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</si>
  <si>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</si>
  <si>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</si>
  <si>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</si>
  <si>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</si>
  <si>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</si>
  <si>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</si>
  <si>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</si>
  <si>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</si>
  <si>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</si>
  <si>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</si>
  <si>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</si>
  <si>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</si>
  <si>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</si>
  <si>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</si>
  <si>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</si>
  <si>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</si>
  <si>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</si>
  <si>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</si>
  <si>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</si>
  <si>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</si>
  <si>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</si>
  <si>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</si>
  <si>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</si>
  <si>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</si>
  <si>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</si>
  <si>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</si>
  <si>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</si>
  <si>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</si>
  <si>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</si>
  <si>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</si>
  <si>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</si>
  <si>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</si>
  <si>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</si>
  <si>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</si>
  <si>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</si>
  <si>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</si>
  <si>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</si>
  <si>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</si>
  <si>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</si>
  <si>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</si>
  <si>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</si>
  <si>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</si>
  <si>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</si>
  <si>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</si>
  <si>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</si>
  <si>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</si>
  <si>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</si>
  <si>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</si>
  <si>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</si>
  <si>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</si>
  <si>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</si>
  <si>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</si>
  <si>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</si>
  <si>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</si>
  <si>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</si>
  <si>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</si>
  <si>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</si>
  <si>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</si>
  <si>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</si>
  <si>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</si>
  <si>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</si>
  <si>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</si>
  <si>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</si>
  <si>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</si>
  <si>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</si>
  <si>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</si>
  <si>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</si>
  <si>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</si>
  <si>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</si>
  <si>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</si>
  <si>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</si>
  <si>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</si>
  <si>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</si>
  <si>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</si>
  <si>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</si>
  <si>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</si>
  <si>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</si>
  <si>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</si>
  <si>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</si>
  <si>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</si>
  <si>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</si>
  <si>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</si>
  <si>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</si>
  <si>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</si>
  <si>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</si>
  <si>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</si>
  <si>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</si>
  <si>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</si>
  <si>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</si>
  <si>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</si>
  <si>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</si>
  <si>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</si>
  <si>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</si>
  <si>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</si>
  <si>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</si>
  <si>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</si>
  <si>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</si>
  <si>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</si>
  <si>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</si>
  <si>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</si>
  <si>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</si>
  <si>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</si>
  <si>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</si>
  <si>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</si>
  <si>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</si>
  <si>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</si>
  <si>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</si>
  <si>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</si>
  <si>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</si>
  <si>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</si>
  <si>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</si>
  <si>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</si>
  <si>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</si>
  <si>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</si>
  <si>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</si>
  <si>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</si>
  <si>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</si>
  <si>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</si>
  <si>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</si>
  <si>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</si>
  <si>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</si>
  <si>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</si>
  <si>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</si>
  <si>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</si>
  <si>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</si>
  <si>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</si>
  <si>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</si>
  <si>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</si>
  <si>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</si>
  <si>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</si>
  <si>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</si>
  <si>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</si>
  <si>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</si>
  <si>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</si>
  <si>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</si>
  <si>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</si>
  <si>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</si>
  <si>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</si>
  <si>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</si>
  <si>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</si>
  <si>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</si>
  <si>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</si>
  <si>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</si>
  <si>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</si>
  <si>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</si>
  <si>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</si>
  <si>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</si>
  <si>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</si>
  <si>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</si>
  <si>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</si>
  <si>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</si>
  <si>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</si>
  <si>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</si>
  <si>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</si>
  <si>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</si>
  <si>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</si>
  <si>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</si>
  <si>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</si>
  <si>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</si>
  <si>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</si>
  <si>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</si>
  <si>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</si>
  <si>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</si>
  <si>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</si>
  <si>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</si>
  <si>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</si>
  <si>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</si>
  <si>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</si>
  <si>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</si>
  <si>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</si>
  <si>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</si>
  <si>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</si>
  <si>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</si>
  <si>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</si>
  <si>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</si>
  <si>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</si>
  <si>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</si>
  <si>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</si>
  <si>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</si>
  <si>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</si>
  <si>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</si>
  <si>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</si>
  <si>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</si>
  <si>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</si>
  <si>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</si>
  <si>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</si>
  <si>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</si>
  <si>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</si>
  <si>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</si>
  <si>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</si>
  <si>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</si>
  <si>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</si>
  <si>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</si>
  <si>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</si>
  <si>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</si>
  <si>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</si>
  <si>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</si>
  <si>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</si>
  <si>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</si>
  <si>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</si>
  <si>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</si>
  <si>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</si>
  <si>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</si>
  <si>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</si>
  <si>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</si>
  <si>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</si>
  <si>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</si>
  <si>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</si>
  <si>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</si>
  <si>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</si>
  <si>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</si>
  <si>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</si>
  <si>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</si>
  <si>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</si>
  <si>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</si>
  <si>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</si>
  <si>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</si>
  <si>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</si>
  <si>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</si>
  <si>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</si>
  <si>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</si>
  <si>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</si>
  <si>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</si>
  <si>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</si>
  <si>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</si>
  <si>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</si>
  <si>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</si>
  <si>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</si>
  <si>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</si>
  <si>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</si>
  <si>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</si>
  <si>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</si>
  <si>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</si>
  <si>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</si>
  <si>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</si>
  <si>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</si>
  <si>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</si>
  <si>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</si>
  <si>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</si>
  <si>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</si>
  <si>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</si>
  <si>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</si>
  <si>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</si>
  <si>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</si>
  <si>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</si>
  <si>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</si>
  <si>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</si>
  <si>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</si>
  <si>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</si>
  <si>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</si>
  <si>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</si>
  <si>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</si>
  <si>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</si>
  <si>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</si>
  <si>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</si>
  <si>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</si>
  <si>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</si>
  <si>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</si>
  <si>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</si>
  <si>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</si>
  <si>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</si>
  <si>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</si>
  <si>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</si>
  <si>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</si>
  <si>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</si>
  <si>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</si>
  <si>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</si>
  <si>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</si>
  <si>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</si>
  <si>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</si>
  <si>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</si>
  <si>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</si>
  <si>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</si>
  <si>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</si>
  <si>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</si>
  <si>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</si>
  <si>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</si>
  <si>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</si>
  <si>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</si>
  <si>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</si>
  <si>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</si>
  <si>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</si>
  <si>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</si>
  <si>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</si>
  <si>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</si>
  <si>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</si>
  <si>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</si>
  <si>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</si>
  <si>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</si>
  <si>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</si>
  <si>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</si>
  <si>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</si>
  <si>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</si>
  <si>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</si>
  <si>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</si>
  <si>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</si>
  <si>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</si>
  <si>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</si>
  <si>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</si>
  <si>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</si>
  <si>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</si>
  <si>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</si>
  <si>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</si>
  <si>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</si>
  <si>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</si>
  <si>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</si>
  <si>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</si>
  <si>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</si>
  <si>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</si>
  <si>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</si>
  <si>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</si>
  <si>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</si>
  <si>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</si>
  <si>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</si>
  <si>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</si>
  <si>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</si>
  <si>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</si>
  <si>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</si>
  <si>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</si>
  <si>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</si>
  <si>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</si>
  <si>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</si>
  <si>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</si>
  <si>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</si>
  <si>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</si>
  <si>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</si>
  <si>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</si>
  <si>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</si>
  <si>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</si>
  <si>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</si>
  <si>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</si>
  <si>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</si>
  <si>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</si>
  <si>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</si>
  <si>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</si>
  <si>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</si>
  <si>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</si>
  <si>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</si>
  <si>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</si>
  <si>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</si>
  <si>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</si>
  <si>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</si>
  <si>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</si>
  <si>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</si>
  <si>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</si>
  <si>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</si>
  <si>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</si>
  <si>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</si>
  <si>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</si>
  <si>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</si>
  <si>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</si>
  <si>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</si>
  <si>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</si>
  <si>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</si>
  <si>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</si>
  <si>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</si>
  <si>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</si>
  <si>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</si>
  <si>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</si>
  <si>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</si>
  <si>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</si>
  <si>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</si>
  <si>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</si>
  <si>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</si>
  <si>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</si>
  <si>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</si>
  <si>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</si>
  <si>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</si>
  <si>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</si>
  <si>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</si>
  <si>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</si>
  <si>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</si>
  <si>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</si>
  <si>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</si>
  <si>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</si>
  <si>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</si>
  <si>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</si>
  <si>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</si>
  <si>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</si>
  <si>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</si>
  <si>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</si>
  <si>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</si>
  <si>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</si>
  <si>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</si>
  <si>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</si>
  <si>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</si>
  <si>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</si>
  <si>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</si>
  <si>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</si>
  <si>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</si>
  <si>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</si>
  <si>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</si>
  <si>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</si>
  <si>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</si>
  <si>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</si>
  <si>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</si>
  <si>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</si>
  <si>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</si>
  <si>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</si>
  <si>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</si>
  <si>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</si>
  <si>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</si>
  <si>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</si>
  <si>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</si>
  <si>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</si>
  <si>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</si>
  <si>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</si>
  <si>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</si>
  <si>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</si>
  <si>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</si>
  <si>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</si>
  <si>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</si>
  <si>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</si>
  <si>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</si>
  <si>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</si>
  <si>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</si>
  <si>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</si>
  <si>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</si>
  <si>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</si>
  <si>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</si>
  <si>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</si>
  <si>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</si>
  <si>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</si>
  <si>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</si>
  <si>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</si>
  <si>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</si>
  <si>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</si>
  <si>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</si>
  <si>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</si>
  <si>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</si>
  <si>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</si>
  <si>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</si>
  <si>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</si>
  <si>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</si>
  <si>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</si>
  <si>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</si>
  <si>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</si>
  <si>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</si>
  <si>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</si>
  <si>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</si>
  <si>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</si>
  <si>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</si>
  <si>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</si>
  <si>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</si>
  <si>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</si>
  <si>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</si>
  <si>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</si>
  <si>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</si>
  <si>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</si>
  <si>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</si>
  <si>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</si>
  <si>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</si>
  <si>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</si>
  <si>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</si>
  <si>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</si>
  <si>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</si>
  <si>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</si>
  <si>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</si>
  <si>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</si>
  <si>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</si>
  <si>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</si>
  <si>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</si>
  <si>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</si>
  <si>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</si>
  <si>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</si>
  <si>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</si>
  <si>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</si>
  <si>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</si>
  <si>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</si>
  <si>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</si>
  <si>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</si>
  <si>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</si>
  <si>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</si>
  <si>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</si>
  <si>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</si>
  <si>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</si>
  <si>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</si>
  <si>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</si>
  <si>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</si>
  <si>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</si>
  <si>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</si>
  <si>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</si>
  <si>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</si>
  <si>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</si>
  <si>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</si>
  <si>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</si>
  <si>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</si>
  <si>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</si>
  <si>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</si>
  <si>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</si>
  <si>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</si>
  <si>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</si>
  <si>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</si>
  <si>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</si>
  <si>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</si>
  <si>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</si>
  <si>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</si>
  <si>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</si>
  <si>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</si>
  <si>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</si>
  <si>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</si>
  <si>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</si>
  <si>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</si>
  <si>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</si>
  <si>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</si>
  <si>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</si>
  <si>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</si>
  <si>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</si>
  <si>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</si>
  <si>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</si>
  <si>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</si>
  <si>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</si>
  <si>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</si>
  <si>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</si>
  <si>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</si>
  <si>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</si>
  <si>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</si>
  <si>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</si>
  <si>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</si>
  <si>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</si>
  <si>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</si>
  <si>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</si>
  <si>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</si>
  <si>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</si>
  <si>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</si>
  <si>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</si>
  <si>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</si>
  <si>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</si>
  <si>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</si>
  <si>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</si>
  <si>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</si>
  <si>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</si>
  <si>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</si>
  <si>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</si>
  <si>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</si>
  <si>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</si>
  <si>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</si>
  <si>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</si>
  <si>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</si>
  <si>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</si>
  <si>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</si>
  <si>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</si>
  <si>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</si>
  <si>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</si>
  <si>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</si>
  <si>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</si>
  <si>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</si>
  <si>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</si>
  <si>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</si>
  <si>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</si>
  <si>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</si>
  <si>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</si>
  <si>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</si>
  <si>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</si>
  <si>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</si>
  <si>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</si>
  <si>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</si>
  <si>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</si>
  <si>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</si>
  <si>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</si>
  <si>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</si>
  <si>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</si>
  <si>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</si>
  <si>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</si>
  <si>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</si>
  <si>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</si>
  <si>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</si>
  <si>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</si>
  <si>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</si>
  <si>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</si>
  <si>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</si>
  <si>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</si>
  <si>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</si>
  <si>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</si>
  <si>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</si>
  <si>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</si>
  <si>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</si>
  <si>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</si>
  <si>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</si>
  <si>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</si>
  <si>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</si>
  <si>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</si>
  <si>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</si>
  <si>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</si>
  <si>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</si>
  <si>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</si>
  <si>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</si>
  <si>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</si>
  <si>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</si>
  <si>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</si>
  <si>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</si>
  <si>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</si>
  <si>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</si>
  <si>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</si>
  <si>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</si>
  <si>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</si>
  <si>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</si>
  <si>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</si>
  <si>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</si>
  <si>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</si>
  <si>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</si>
  <si>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</si>
  <si>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</si>
  <si>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</si>
  <si>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</si>
  <si>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</si>
  <si>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</si>
  <si>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</si>
  <si>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</si>
  <si>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</si>
  <si>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</si>
  <si>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</si>
  <si>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</si>
  <si>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</si>
  <si>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</si>
  <si>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</si>
  <si>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</si>
  <si>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</si>
  <si>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</si>
  <si>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</si>
  <si>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</si>
  <si>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</si>
  <si>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</si>
  <si>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</si>
  <si>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</si>
  <si>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</si>
  <si>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</si>
  <si>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</si>
  <si>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</si>
  <si>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</si>
  <si>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</si>
  <si>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</si>
  <si>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</si>
  <si>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</si>
  <si>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</si>
  <si>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</si>
  <si>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</si>
  <si>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</si>
  <si>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</si>
  <si>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</si>
  <si>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</si>
  <si>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</si>
  <si>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</si>
  <si>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</si>
  <si>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</si>
  <si>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</si>
  <si>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</si>
  <si>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</si>
  <si>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</si>
  <si>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</si>
  <si>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</si>
  <si>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</si>
  <si>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</si>
  <si>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</si>
  <si>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</si>
  <si>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</si>
  <si>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</si>
  <si>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</si>
  <si>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</si>
  <si>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</si>
  <si>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</si>
  <si>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</si>
  <si>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</si>
  <si>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</si>
  <si>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</si>
  <si>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</si>
  <si>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</si>
  <si>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</si>
  <si>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</si>
  <si>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</si>
  <si>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</si>
  <si>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</si>
  <si>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</si>
  <si>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</si>
  <si>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</si>
  <si>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</si>
  <si>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</si>
  <si>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</si>
  <si>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</si>
  <si>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</si>
  <si>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</si>
  <si>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</si>
  <si>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</si>
  <si>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</si>
  <si>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</si>
  <si>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</si>
  <si>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</si>
  <si>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</si>
  <si>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</si>
  <si>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</si>
  <si>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</si>
  <si>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</si>
  <si>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</si>
  <si>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</si>
  <si>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</si>
  <si>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</si>
  <si>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</si>
  <si>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</si>
  <si>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</si>
  <si>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</si>
  <si>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</si>
  <si>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</si>
  <si>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</si>
  <si>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</si>
  <si>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</si>
  <si>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</si>
  <si>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</si>
  <si>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</si>
  <si>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</si>
  <si>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</si>
  <si>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</si>
  <si>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</si>
  <si>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</si>
  <si>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</si>
  <si>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</si>
  <si>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</si>
  <si>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</si>
  <si>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</si>
  <si>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</si>
  <si>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</si>
  <si>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</si>
  <si>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</si>
  <si>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</si>
  <si>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</si>
  <si>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</si>
  <si>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</si>
  <si>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</si>
  <si>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</si>
  <si>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</si>
  <si>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</si>
  <si>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</si>
  <si>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</si>
  <si>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</si>
  <si>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</si>
  <si>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</si>
  <si>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</si>
  <si>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</si>
  <si>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</si>
  <si>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</si>
  <si>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</si>
  <si>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</si>
  <si>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</si>
  <si>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</si>
  <si>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</si>
  <si>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</si>
  <si>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</si>
  <si>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</si>
  <si>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</si>
  <si>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</si>
  <si>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</si>
  <si>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</si>
  <si>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</si>
  <si>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</si>
  <si>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</si>
  <si>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</si>
  <si>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</si>
  <si>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</si>
  <si>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</si>
  <si>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</si>
  <si>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</si>
  <si>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</si>
  <si>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</si>
  <si>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</si>
  <si>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</si>
  <si>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</si>
  <si>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</si>
  <si>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</si>
  <si>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</si>
  <si>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</si>
  <si>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</si>
  <si>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</si>
  <si>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</si>
  <si>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</si>
  <si>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</si>
  <si>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</si>
  <si>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</si>
  <si>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</si>
  <si>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</si>
  <si>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</si>
  <si>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</si>
  <si>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</si>
  <si>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</si>
  <si>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</si>
  <si>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</si>
  <si>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</si>
  <si>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</si>
  <si>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</si>
  <si>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</si>
  <si>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</si>
  <si>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</si>
  <si>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</si>
  <si>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</si>
  <si>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</si>
  <si>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</si>
  <si>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</si>
  <si>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</si>
  <si>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</si>
  <si>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</si>
  <si>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</si>
  <si>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</si>
  <si>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</si>
  <si>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</si>
  <si>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</si>
  <si>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</si>
  <si>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</si>
  <si>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</si>
  <si>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</si>
  <si>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</si>
  <si>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</si>
  <si>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</si>
  <si>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</si>
  <si>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</si>
  <si>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</si>
  <si>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</si>
  <si>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</si>
  <si>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</si>
  <si>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</si>
  <si>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</si>
  <si>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</si>
  <si>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</si>
  <si>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</si>
  <si>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</si>
  <si>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</si>
  <si>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</si>
  <si>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</si>
  <si>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</si>
  <si>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</si>
  <si>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</si>
  <si>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</si>
  <si>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</si>
  <si>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</si>
  <si>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</si>
  <si>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</si>
  <si>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</si>
  <si>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</si>
  <si>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</si>
  <si>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</si>
  <si>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</si>
  <si>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</si>
  <si>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</si>
  <si>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</si>
  <si>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</si>
  <si>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</si>
  <si>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</si>
  <si>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</si>
  <si>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</si>
  <si>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</si>
  <si>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</si>
  <si>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</si>
  <si>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</si>
  <si>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</si>
  <si>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</si>
  <si>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</si>
  <si>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</si>
  <si>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</si>
  <si>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</si>
  <si>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</si>
  <si>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</si>
  <si>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</si>
  <si>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</si>
  <si>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</si>
  <si>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</si>
  <si>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</si>
  <si>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</si>
  <si>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</si>
  <si>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</si>
  <si>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</si>
  <si>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</si>
  <si>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</si>
  <si>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</si>
  <si>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</si>
  <si>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</si>
  <si>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</si>
  <si>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</si>
  <si>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</si>
  <si>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</si>
  <si>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</si>
  <si>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</si>
  <si>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</si>
  <si>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</si>
  <si>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</si>
  <si>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</si>
  <si>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</si>
  <si>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</si>
  <si>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</si>
  <si>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</si>
  <si>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</si>
  <si>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</si>
  <si>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</si>
  <si>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</si>
  <si>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</si>
  <si>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</si>
  <si>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</si>
  <si>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</si>
  <si>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</si>
  <si>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</si>
  <si>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</si>
  <si>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</si>
  <si>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</si>
  <si>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</si>
  <si>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</si>
  <si>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</si>
  <si>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</si>
  <si>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</si>
  <si>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</si>
  <si>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</si>
  <si>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</si>
  <si>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</si>
  <si>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</si>
  <si>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</si>
  <si>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</si>
  <si>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</si>
  <si>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</si>
  <si>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</si>
  <si>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</si>
  <si>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</si>
  <si>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</si>
  <si>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</si>
  <si>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</si>
  <si>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</si>
  <si>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</si>
  <si>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</si>
  <si>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</si>
  <si>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</si>
  <si>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</si>
  <si>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</si>
  <si>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</si>
  <si>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</si>
  <si>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</si>
  <si>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</si>
  <si>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</si>
  <si>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</si>
  <si>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</si>
  <si>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</si>
  <si>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</si>
  <si>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</si>
  <si>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</si>
  <si>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</si>
  <si>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</si>
  <si>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</si>
  <si>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</si>
  <si>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</si>
  <si>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</si>
  <si>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</si>
  <si>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</si>
  <si>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</si>
  <si>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</si>
  <si>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</si>
  <si>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</si>
  <si>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</si>
  <si>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</si>
  <si>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</si>
  <si>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</si>
  <si>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</si>
  <si>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</si>
  <si>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</si>
  <si>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</si>
  <si>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</si>
  <si>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</si>
  <si>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</si>
  <si>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</si>
  <si>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</si>
  <si>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</si>
  <si>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</si>
  <si>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</si>
  <si>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</si>
  <si>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</si>
  <si>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</si>
  <si>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</si>
  <si>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</si>
  <si>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</si>
  <si>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</si>
  <si>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</si>
  <si>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</si>
  <si>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</si>
  <si>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</si>
  <si>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</si>
  <si>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</si>
  <si>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</si>
  <si>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</si>
  <si>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</si>
  <si>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</si>
  <si>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</si>
  <si>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</si>
  <si>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</si>
  <si>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</si>
  <si>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</si>
  <si>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</si>
  <si>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</si>
  <si>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</si>
  <si>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</si>
  <si>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</si>
  <si>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</si>
  <si>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</si>
  <si>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</si>
  <si>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</si>
  <si>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</si>
  <si>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</si>
  <si>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</si>
  <si>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</si>
  <si>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</si>
  <si>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</si>
  <si>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</si>
  <si>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</si>
  <si>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</si>
  <si>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</si>
  <si>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</si>
  <si>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</si>
  <si>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</si>
  <si>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</si>
  <si>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</si>
  <si>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</si>
  <si>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</si>
  <si>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</si>
  <si>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</si>
  <si>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</si>
  <si>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</si>
  <si>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</si>
  <si>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</si>
  <si>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</si>
  <si>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</si>
  <si>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</si>
  <si>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</si>
  <si>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</si>
  <si>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</si>
  <si>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</si>
  <si>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</si>
  <si>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</si>
  <si>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</si>
  <si>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</si>
  <si>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</si>
  <si>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</si>
  <si>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</si>
  <si>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</si>
  <si>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</si>
  <si>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</si>
  <si>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</si>
  <si>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</si>
  <si>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</si>
  <si>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</si>
  <si>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</si>
  <si>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</si>
  <si>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</si>
  <si>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</si>
  <si>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</si>
  <si>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</si>
  <si>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</si>
  <si>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</si>
  <si>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</si>
  <si>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</si>
  <si>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</si>
  <si>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</si>
  <si>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</si>
  <si>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</si>
  <si>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</si>
  <si>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</si>
  <si>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</si>
  <si>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</si>
  <si>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</si>
  <si>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</si>
  <si>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</si>
  <si>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</si>
  <si>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</si>
  <si>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</si>
  <si>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</si>
  <si>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</si>
  <si>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</si>
  <si>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</si>
  <si>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</si>
  <si>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</si>
  <si>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</si>
  <si>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</si>
  <si>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</si>
  <si>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</si>
  <si>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</si>
  <si>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</si>
  <si>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</si>
  <si>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</si>
  <si>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</si>
  <si>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</si>
  <si>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</si>
  <si>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</si>
  <si>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</si>
  <si>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</si>
  <si>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</si>
  <si>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</si>
  <si>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</si>
  <si>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</si>
  <si>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</si>
  <si>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</si>
  <si>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</si>
  <si>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</si>
  <si>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</si>
  <si>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</si>
  <si>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</si>
  <si>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</si>
  <si>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</si>
  <si>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</si>
  <si>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</si>
  <si>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</si>
  <si>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</si>
  <si>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</si>
  <si>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</si>
  <si>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</si>
  <si>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</si>
  <si>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</si>
  <si>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</si>
  <si>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</si>
  <si>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</si>
  <si>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</si>
  <si>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</si>
  <si>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</si>
  <si>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</si>
  <si>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</si>
  <si>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</si>
  <si>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</si>
  <si>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</si>
  <si>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</si>
  <si>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</si>
  <si>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</si>
  <si>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</si>
  <si>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</si>
  <si>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</si>
  <si>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</si>
  <si>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</si>
  <si>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</si>
  <si>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</si>
  <si>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</si>
  <si>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</si>
  <si>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</si>
  <si>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</si>
  <si>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</si>
  <si>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</si>
  <si>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</si>
  <si>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</si>
  <si>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</si>
  <si>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</si>
  <si>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</si>
  <si>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</si>
  <si>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</si>
  <si>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</si>
  <si>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</si>
  <si>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</si>
  <si>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</si>
  <si>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</si>
  <si>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</si>
  <si>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</si>
  <si>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</si>
  <si>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</si>
  <si>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</si>
  <si>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</si>
  <si>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</si>
  <si>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</si>
  <si>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</si>
  <si>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</si>
  <si>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</si>
  <si>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</si>
  <si>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</si>
  <si>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</si>
  <si>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</si>
  <si>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</si>
  <si>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</si>
  <si>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</si>
  <si>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</si>
  <si>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</si>
  <si>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</si>
  <si>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</si>
  <si>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</si>
  <si>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</si>
  <si>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</si>
  <si>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</si>
  <si>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</si>
  <si>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</si>
  <si>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</si>
  <si>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</si>
  <si>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</si>
  <si>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</si>
  <si>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</si>
  <si>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</si>
  <si>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</si>
  <si>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</si>
  <si>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</si>
  <si>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</si>
  <si>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</si>
  <si>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</si>
  <si>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</si>
  <si>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</si>
  <si>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</si>
  <si>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</si>
  <si>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</si>
  <si>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</si>
  <si>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</si>
  <si>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</si>
  <si>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</si>
  <si>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</si>
  <si>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</si>
  <si>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</si>
  <si>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</si>
  <si>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</si>
  <si>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</si>
  <si>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</si>
  <si>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</si>
  <si>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</si>
  <si>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</si>
  <si>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</si>
  <si>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</si>
  <si>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</si>
  <si>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</si>
  <si>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</si>
  <si>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</si>
  <si>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</si>
  <si>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</si>
  <si>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</si>
  <si>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</si>
  <si>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</si>
  <si>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</si>
  <si>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</si>
  <si>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</si>
  <si>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</si>
  <si>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</si>
  <si>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</si>
  <si>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</si>
  <si>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</si>
  <si>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</si>
  <si>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</si>
  <si>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</si>
  <si>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</si>
  <si>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</si>
  <si>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</si>
  <si>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</si>
  <si>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</si>
  <si>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</si>
  <si>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</si>
  <si>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</si>
  <si>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</si>
  <si>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</si>
  <si>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</si>
  <si>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</si>
  <si>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</si>
  <si>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</si>
  <si>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</si>
  <si>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</si>
  <si>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</si>
  <si>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</si>
  <si>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</si>
  <si>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</si>
  <si>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</si>
  <si>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</si>
  <si>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</si>
  <si>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</si>
  <si>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</si>
  <si>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</si>
  <si>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</si>
  <si>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</si>
  <si>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</si>
  <si>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</si>
  <si>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</si>
  <si>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</si>
  <si>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</si>
  <si>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</si>
  <si>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</si>
  <si>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</si>
  <si>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</si>
  <si>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</si>
  <si>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</si>
  <si>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</si>
  <si>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</si>
  <si>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</si>
  <si>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</si>
  <si>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</si>
  <si>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</si>
  <si>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</si>
  <si>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</si>
  <si>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</si>
  <si>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</si>
  <si>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</si>
  <si>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</si>
  <si>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</si>
  <si>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</si>
  <si>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</si>
  <si>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</si>
  <si>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</si>
  <si>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</si>
  <si>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</si>
  <si>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</si>
  <si>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</si>
  <si>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</si>
  <si>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</si>
  <si>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</si>
  <si>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</si>
  <si>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</si>
  <si>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</si>
  <si>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</si>
  <si>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</si>
  <si>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</si>
  <si>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</si>
  <si>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</si>
  <si>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</si>
  <si>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</si>
  <si>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</si>
  <si>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</si>
  <si>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</si>
  <si>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</si>
  <si>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</si>
  <si>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</si>
  <si>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</si>
  <si>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</si>
  <si>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</si>
  <si>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</si>
  <si>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</si>
  <si>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</si>
  <si>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</si>
  <si>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</si>
  <si>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</si>
  <si>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</si>
  <si>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</si>
  <si>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</si>
  <si>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</si>
  <si>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</si>
  <si>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</si>
  <si>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</si>
  <si>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</si>
  <si>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</si>
  <si>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</si>
  <si>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</si>
  <si>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</si>
  <si>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</si>
  <si>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</si>
  <si>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</si>
  <si>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</si>
  <si>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</si>
  <si>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</si>
  <si>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</si>
  <si>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</si>
  <si>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</si>
  <si>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</si>
  <si>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</si>
  <si>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</si>
  <si>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</si>
  <si>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</si>
  <si>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</si>
  <si>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</si>
  <si>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</si>
  <si>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</si>
  <si>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</si>
  <si>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</si>
  <si>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</si>
  <si>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</si>
  <si>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</si>
  <si>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</si>
  <si>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</si>
  <si>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</si>
  <si>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</si>
  <si>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</si>
  <si>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</si>
  <si>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</si>
  <si>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</si>
  <si>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</si>
  <si>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</si>
  <si>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</si>
  <si>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</si>
  <si>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</si>
  <si>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</si>
  <si>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</si>
  <si>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</si>
  <si>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</si>
  <si>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</si>
  <si>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</si>
  <si>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</si>
  <si>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</si>
  <si>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</si>
  <si>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</si>
  <si>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</si>
  <si>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</si>
  <si>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</si>
  <si>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</si>
  <si>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</si>
  <si>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</si>
  <si>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</si>
  <si>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</si>
  <si>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</si>
  <si>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</si>
  <si>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</si>
  <si>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</si>
  <si>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</si>
  <si>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</si>
  <si>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</si>
  <si>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</si>
  <si>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</si>
  <si>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</si>
  <si>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</si>
  <si>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</si>
  <si>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</si>
  <si>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</si>
  <si>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</si>
  <si>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</si>
  <si>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</si>
  <si>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</si>
  <si>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</si>
  <si>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</si>
  <si>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</si>
  <si>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</si>
  <si>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</si>
  <si>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</si>
  <si>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</si>
  <si>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</si>
  <si>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</si>
  <si>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</si>
  <si>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</si>
  <si>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</si>
  <si>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</si>
  <si>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</si>
  <si>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</si>
  <si>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</si>
  <si>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</si>
  <si>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</si>
  <si>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</si>
  <si>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</si>
  <si>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</si>
  <si>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</si>
  <si>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</si>
  <si>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</si>
  <si>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</si>
  <si>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</si>
  <si>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</si>
  <si>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</si>
  <si>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</si>
  <si>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</si>
  <si>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</si>
  <si>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</si>
  <si>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</si>
  <si>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</si>
  <si>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</si>
  <si>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</si>
  <si>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</si>
  <si>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</si>
  <si>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</si>
  <si>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</si>
  <si>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</si>
  <si>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</si>
  <si>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</si>
  <si>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</si>
  <si>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</si>
  <si>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</si>
  <si>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</si>
  <si>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</si>
  <si>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</si>
  <si>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</si>
  <si>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</si>
  <si>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</si>
  <si>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</si>
  <si>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</si>
  <si>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</si>
  <si>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</si>
  <si>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</si>
  <si>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</si>
  <si>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</si>
  <si>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</si>
  <si>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</si>
  <si>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</si>
  <si>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</si>
  <si>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</si>
  <si>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</si>
  <si>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</si>
  <si>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</si>
  <si>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</si>
  <si>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</si>
  <si>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</si>
  <si>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</si>
  <si>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</si>
  <si>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</si>
  <si>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</si>
  <si>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</si>
  <si>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</si>
  <si>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</si>
  <si>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</si>
  <si>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</si>
  <si>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</si>
  <si>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</si>
  <si>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</si>
  <si>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</si>
  <si>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</si>
  <si>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</si>
  <si>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</si>
  <si>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</si>
  <si>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</si>
  <si>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</si>
  <si>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</si>
  <si>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</si>
  <si>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</si>
  <si>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</si>
  <si>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</si>
  <si>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</si>
  <si>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</si>
  <si>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</si>
  <si>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</si>
  <si>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</si>
  <si>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</si>
  <si>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</si>
  <si>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</si>
  <si>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</si>
  <si>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</si>
  <si>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</si>
  <si>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</si>
  <si>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</si>
  <si>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</si>
  <si>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</si>
  <si>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</si>
  <si>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</si>
  <si>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</si>
  <si>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</si>
  <si>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</si>
  <si>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</si>
  <si>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</si>
  <si>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</si>
  <si>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</si>
  <si>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</si>
  <si>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</si>
  <si>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</si>
  <si>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</si>
  <si>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</si>
  <si>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</si>
  <si>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</si>
  <si>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</si>
  <si>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</si>
  <si>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</si>
  <si>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</si>
  <si>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</si>
  <si>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</si>
  <si>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</si>
  <si>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</si>
  <si>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</si>
  <si>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</si>
  <si>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</si>
  <si>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</si>
  <si>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</si>
  <si>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</si>
  <si>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</si>
  <si>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</si>
  <si>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</si>
  <si>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</si>
  <si>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</si>
  <si>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</si>
  <si>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</si>
  <si>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</si>
  <si>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</si>
  <si>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</si>
  <si>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</si>
  <si>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</si>
  <si>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</si>
  <si>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</si>
  <si>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</si>
  <si>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</si>
  <si>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</si>
  <si>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</si>
  <si>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</si>
  <si>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</si>
  <si>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</si>
  <si>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</si>
  <si>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</si>
  <si>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</si>
  <si>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</si>
  <si>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</si>
  <si>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</si>
  <si>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</si>
  <si>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</si>
  <si>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</si>
  <si>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</si>
  <si>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</si>
  <si>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</si>
  <si>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</si>
  <si>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</si>
  <si>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</si>
  <si>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</si>
  <si>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</si>
  <si>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</si>
  <si>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</si>
  <si>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</si>
  <si>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</si>
  <si>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</si>
  <si>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</si>
  <si>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</si>
  <si>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</si>
  <si>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</si>
  <si>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</si>
  <si>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</si>
  <si>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</si>
  <si>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</si>
  <si>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</si>
  <si>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</si>
  <si>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</si>
  <si>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</si>
  <si>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</si>
  <si>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</si>
  <si>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</si>
  <si>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</si>
  <si>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</si>
  <si>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</si>
  <si>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</si>
  <si>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</si>
  <si>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</si>
  <si>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</si>
  <si>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</si>
  <si>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</si>
  <si>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</si>
  <si>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</si>
  <si>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</si>
  <si>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</si>
  <si>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</si>
  <si>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</si>
  <si>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</si>
  <si>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</si>
  <si>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</si>
  <si>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</si>
  <si>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</si>
  <si>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</si>
  <si>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</si>
  <si>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</si>
  <si>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</si>
  <si>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</si>
  <si>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</si>
  <si>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</si>
  <si>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</si>
  <si>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</si>
  <si>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</si>
  <si>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</si>
  <si>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</si>
  <si>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</si>
  <si>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</si>
  <si>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</si>
  <si>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</si>
  <si>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</si>
  <si>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</si>
  <si>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</si>
  <si>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</si>
  <si>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</si>
  <si>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</si>
  <si>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</si>
  <si>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</si>
  <si>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</si>
  <si>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</si>
  <si>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</si>
  <si>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</si>
  <si>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</si>
  <si>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</si>
  <si>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</si>
  <si>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</si>
  <si>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</si>
  <si>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</si>
  <si>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</si>
  <si>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</si>
  <si>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</si>
  <si>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</si>
  <si>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</si>
  <si>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</si>
  <si>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</si>
  <si>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</si>
  <si>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</si>
  <si>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</si>
  <si>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</si>
  <si>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</si>
  <si>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</si>
  <si>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</si>
  <si>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</si>
  <si>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</si>
  <si>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</si>
  <si>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</si>
  <si>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</si>
  <si>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</si>
  <si>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</si>
  <si>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</si>
  <si>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</si>
  <si>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</si>
  <si>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</si>
  <si>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</si>
  <si>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</si>
  <si>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</si>
  <si>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</si>
  <si>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</si>
  <si>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</si>
  <si>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</si>
  <si>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</si>
  <si>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</si>
  <si>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</si>
  <si>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</si>
  <si>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</si>
  <si>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</si>
  <si>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</si>
  <si>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</si>
  <si>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</si>
  <si>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</si>
  <si>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</si>
  <si>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</si>
  <si>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</si>
  <si>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</si>
  <si>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</si>
  <si>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</si>
  <si>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</si>
  <si>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</si>
  <si>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</si>
  <si>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</si>
  <si>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</si>
  <si>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</si>
  <si>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</si>
  <si>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</si>
  <si>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</si>
  <si>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</si>
  <si>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</si>
  <si>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</si>
  <si>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</si>
  <si>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</si>
  <si>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</si>
  <si>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</si>
  <si>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</si>
  <si>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</si>
  <si>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</si>
  <si>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</si>
  <si>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</si>
  <si>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</si>
  <si>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</si>
  <si>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</si>
  <si>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</si>
  <si>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</si>
  <si>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</si>
  <si>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</si>
  <si>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</si>
  <si>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</si>
  <si>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</si>
  <si>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</si>
  <si>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</si>
  <si>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</si>
  <si>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</si>
  <si>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</si>
  <si>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</si>
  <si>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</si>
  <si>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</si>
  <si>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</si>
  <si>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</si>
  <si>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</si>
  <si>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</si>
  <si>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</si>
  <si>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</si>
  <si>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</si>
  <si>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</si>
  <si>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</si>
  <si>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</si>
  <si>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</si>
  <si>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</si>
  <si>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</si>
  <si>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</si>
  <si>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</si>
  <si>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</si>
  <si>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</si>
  <si>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</si>
  <si>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</si>
  <si>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</si>
  <si>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</si>
  <si>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</si>
  <si>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</si>
  <si>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</si>
  <si>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</si>
  <si>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</si>
  <si>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</si>
  <si>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</si>
  <si>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</si>
  <si>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</si>
  <si>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</si>
  <si>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</si>
  <si>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</si>
  <si>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</si>
  <si>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</si>
  <si>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</si>
  <si>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</si>
  <si>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</si>
  <si>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</si>
  <si>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</si>
  <si>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</si>
  <si>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</si>
  <si>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</si>
  <si>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</si>
  <si>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</si>
  <si>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</si>
  <si>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</si>
  <si>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</si>
  <si>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</si>
  <si>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</si>
  <si>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</si>
  <si>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</si>
  <si>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</si>
  <si>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</si>
  <si>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</si>
  <si>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</si>
  <si>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</si>
  <si>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</si>
  <si>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</si>
  <si>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</si>
  <si>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</si>
  <si>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</si>
  <si>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</si>
  <si>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</si>
  <si>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</si>
  <si>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</si>
  <si>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</si>
  <si>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</si>
  <si>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</si>
  <si>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</si>
  <si>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</si>
  <si>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</si>
  <si>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</si>
  <si>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</si>
  <si>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</si>
  <si>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</si>
  <si>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</si>
  <si>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</si>
  <si>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</si>
  <si>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</si>
  <si>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</si>
  <si>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</si>
  <si>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</si>
  <si>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</si>
  <si>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</si>
  <si>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</si>
  <si>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</si>
  <si>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</si>
  <si>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</si>
  <si>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</si>
  <si>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</si>
  <si>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</si>
  <si>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</si>
  <si>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</si>
  <si>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</si>
  <si>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</si>
  <si>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</si>
  <si>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</si>
  <si>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</si>
  <si>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</si>
  <si>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</si>
  <si>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</si>
  <si>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</si>
  <si>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</si>
  <si>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</si>
  <si>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</si>
  <si>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</si>
  <si>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</si>
  <si>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</si>
  <si>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</si>
  <si>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</si>
  <si>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</si>
  <si>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</si>
  <si>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</si>
  <si>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</si>
  <si>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</si>
  <si>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</si>
  <si>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</si>
  <si>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</si>
  <si>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</si>
  <si>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</si>
  <si>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</si>
  <si>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</si>
  <si>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</si>
  <si>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</si>
  <si>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</si>
  <si>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</si>
  <si>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</si>
  <si>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</si>
  <si>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</si>
  <si>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</si>
  <si>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</si>
  <si>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</si>
  <si>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</si>
  <si>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</si>
  <si>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</si>
  <si>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</si>
  <si>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</si>
  <si>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</si>
  <si>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</si>
  <si>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</si>
  <si>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</si>
  <si>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</si>
  <si>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</si>
  <si>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</si>
  <si>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</si>
  <si>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</si>
  <si>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</si>
  <si>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</si>
  <si>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</si>
  <si>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</si>
  <si>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</si>
  <si>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</si>
  <si>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</si>
  <si>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</si>
  <si>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</si>
  <si>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</si>
  <si>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</si>
  <si>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</si>
  <si>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</si>
  <si>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</si>
  <si>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</si>
  <si>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</si>
  <si>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</si>
  <si>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</si>
  <si>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</si>
  <si>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</si>
  <si>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</si>
  <si>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</si>
  <si>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</si>
  <si>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</si>
  <si>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</si>
  <si>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</si>
  <si>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</si>
  <si>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</si>
  <si>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</si>
  <si>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</si>
  <si>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</si>
  <si>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</si>
  <si>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</si>
  <si>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</si>
  <si>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</si>
  <si>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</si>
  <si>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</si>
  <si>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</si>
  <si>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</si>
  <si>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</si>
  <si>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</si>
  <si>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</si>
  <si>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</si>
  <si>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</si>
  <si>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</si>
  <si>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</si>
  <si>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</si>
  <si>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</si>
  <si>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</si>
  <si>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</si>
  <si>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</si>
  <si>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</si>
  <si>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</si>
  <si>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</si>
  <si>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</si>
  <si>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</si>
  <si>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</si>
  <si>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</si>
  <si>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</si>
  <si>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</si>
  <si>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</si>
  <si>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</si>
  <si>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</si>
  <si>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</si>
  <si>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</si>
  <si>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</si>
  <si>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</si>
  <si>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</si>
  <si>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</si>
  <si>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</si>
  <si>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</si>
  <si>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</si>
  <si>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</si>
  <si>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</si>
  <si>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</si>
  <si>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</si>
  <si>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</si>
  <si>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</si>
  <si>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</si>
  <si>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</si>
  <si>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</si>
  <si>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</si>
  <si>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</si>
  <si>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</si>
  <si>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</si>
  <si>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</si>
  <si>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</si>
  <si>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</si>
  <si>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</si>
  <si>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</si>
  <si>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</si>
  <si>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</si>
  <si>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</si>
  <si>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</si>
  <si>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</si>
  <si>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</si>
  <si>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</si>
  <si>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</si>
  <si>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</si>
  <si>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</si>
  <si>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</si>
  <si>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</si>
  <si>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</si>
  <si>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</si>
  <si>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</si>
  <si>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</si>
  <si>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</si>
  <si>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</si>
  <si>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</si>
  <si>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</si>
  <si>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</si>
  <si>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</si>
  <si>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</si>
  <si>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</si>
  <si>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</si>
  <si>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</si>
  <si>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</si>
  <si>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</si>
  <si>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</si>
  <si>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</si>
  <si>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</si>
  <si>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</si>
  <si>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</si>
  <si>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</si>
  <si>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</si>
  <si>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</si>
  <si>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</si>
  <si>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</si>
  <si>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</si>
  <si>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</si>
  <si>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</si>
  <si>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</si>
  <si>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</si>
  <si>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</si>
  <si>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</si>
  <si>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</si>
  <si>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</si>
  <si>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</si>
  <si>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</si>
  <si>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</si>
  <si>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</si>
  <si>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</si>
  <si>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</si>
  <si>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</si>
  <si>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</si>
  <si>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</si>
  <si>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</si>
  <si>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</si>
  <si>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</si>
  <si>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</si>
  <si>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</si>
  <si>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</si>
  <si>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</si>
  <si>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</si>
  <si>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</si>
  <si>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</si>
  <si>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</si>
  <si>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</si>
  <si>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</si>
  <si>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</si>
  <si>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</si>
  <si>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</si>
  <si>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</si>
  <si>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</si>
  <si>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</si>
  <si>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</si>
  <si>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</si>
  <si>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</si>
  <si>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</si>
  <si>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</si>
  <si>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</si>
  <si>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</si>
  <si>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</si>
  <si>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</si>
  <si>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</si>
  <si>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</si>
  <si>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</si>
  <si>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</si>
  <si>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</si>
  <si>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</si>
  <si>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</si>
  <si>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</si>
  <si>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</si>
  <si>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</si>
  <si>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</si>
  <si>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</si>
  <si>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</si>
  <si>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</si>
  <si>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</si>
  <si>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</si>
  <si>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</si>
  <si>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</si>
  <si>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</si>
  <si>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</si>
  <si>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</si>
  <si>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</si>
  <si>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</si>
  <si>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</si>
  <si>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</si>
  <si>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</si>
  <si>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</si>
  <si>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</si>
  <si>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</si>
  <si>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</si>
  <si>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</si>
  <si>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</si>
  <si>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</si>
  <si>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</si>
  <si>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</si>
  <si>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</si>
  <si>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</si>
  <si>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</si>
  <si>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</si>
  <si>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</si>
  <si>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</si>
  <si>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</si>
  <si>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</si>
  <si>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</si>
  <si>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</si>
  <si>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</si>
  <si>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</si>
  <si>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</si>
  <si>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</si>
  <si>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</si>
  <si>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</si>
  <si>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</si>
  <si>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</si>
  <si>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</si>
  <si>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</si>
  <si>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</si>
  <si>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</si>
  <si>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</si>
  <si>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</si>
  <si>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</si>
  <si>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</si>
  <si>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</si>
  <si>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</si>
  <si>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</si>
  <si>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</si>
  <si>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</si>
  <si>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</si>
  <si>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</si>
  <si>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</si>
  <si>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</si>
  <si>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</si>
  <si>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</si>
  <si>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</si>
  <si>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</si>
  <si>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</si>
  <si>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</si>
  <si>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</si>
  <si>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</si>
  <si>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</si>
  <si>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</si>
  <si>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</si>
  <si>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</si>
  <si>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</si>
  <si>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</si>
  <si>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</si>
  <si>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</si>
  <si>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</si>
  <si>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</si>
  <si>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</si>
  <si>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</si>
  <si>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</si>
  <si>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</si>
  <si>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>31 март 2020 г.</t>
  </si>
  <si>
    <t>30 юни 2020 г.</t>
  </si>
  <si>
    <t>30 септември 2020 г.</t>
  </si>
  <si>
    <t>31 декември 2020 г.</t>
  </si>
  <si>
    <t>31.01.2020 г.</t>
  </si>
  <si>
    <t>28.02.2020 г.</t>
  </si>
  <si>
    <t>30.04.2020 г.</t>
  </si>
  <si>
    <t>31.05.2020 г.</t>
  </si>
  <si>
    <t>31.07.2020 г.</t>
  </si>
  <si>
    <t>31.08.2020 г.</t>
  </si>
  <si>
    <t>31.10.2020 г.</t>
  </si>
  <si>
    <t>30.11.2020 г.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</si>
  <si>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</si>
  <si>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</si>
  <si>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</si>
  <si>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</si>
  <si>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</si>
  <si>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</si>
  <si>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</si>
  <si>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</si>
  <si>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</si>
  <si>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</si>
  <si>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</si>
  <si>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</si>
  <si>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</si>
  <si>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</si>
  <si>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</si>
  <si>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</si>
  <si>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</si>
  <si>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</si>
  <si>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</si>
  <si>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</si>
  <si>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</si>
  <si>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</si>
  <si>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</si>
  <si>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</si>
  <si>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</si>
  <si>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</si>
  <si>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</si>
  <si>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</si>
  <si>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</si>
  <si>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</si>
  <si>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</si>
  <si>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</si>
  <si>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</si>
  <si>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</si>
  <si>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</si>
  <si>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</si>
  <si>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</si>
  <si>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</si>
  <si>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</si>
  <si>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</si>
  <si>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</si>
  <si>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</si>
  <si>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</si>
  <si>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</si>
  <si>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</si>
  <si>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</si>
  <si>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</si>
  <si>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</si>
  <si>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</si>
  <si>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</si>
  <si>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</si>
  <si>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</si>
  <si>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</si>
  <si>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</si>
  <si>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</si>
  <si>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</si>
  <si>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</si>
  <si>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</si>
  <si>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</si>
  <si>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</si>
  <si>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</si>
  <si>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</si>
  <si>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>активи и пасиви, а не салдата на всички задбалансови сметки. В тази връзка, в баланса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charset val="204"/>
      </rPr>
      <t>не фигури-</t>
    </r>
  </si>
  <si>
    <r>
      <rPr>
        <i/>
        <u/>
        <sz val="12"/>
        <rFont val="Times New Roman CYR"/>
        <charset val="204"/>
      </rPr>
      <t>рат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данните за салдата на сметки от </t>
    </r>
    <r>
      <rPr>
        <b/>
        <sz val="12"/>
        <rFont val="Times New Roman CYR"/>
      </rPr>
      <t>подгрупи 980, 986 991, 992 и 994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сметки 9981 и 9989</t>
    </r>
    <r>
      <rPr>
        <sz val="12"/>
        <rFont val="Times New Roman CYR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</si>
  <si>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101-105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</si>
  <si>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</si>
  <si>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</si>
  <si>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</si>
  <si>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</si>
  <si>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</si>
  <si>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</si>
  <si>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</si>
  <si>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</si>
  <si>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</si>
  <si>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</si>
  <si>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</si>
  <si>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</si>
  <si>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</si>
  <si>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</si>
  <si>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</si>
  <si>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</si>
  <si>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</si>
  <si>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</si>
  <si>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</si>
  <si>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</si>
  <si>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</si>
  <si>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</si>
  <si>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</si>
  <si>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</si>
  <si>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</si>
  <si>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</si>
  <si>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</si>
  <si>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</si>
  <si>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</si>
  <si>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</si>
  <si>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</si>
  <si>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</si>
  <si>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</si>
  <si>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</si>
  <si>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</si>
  <si>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</si>
  <si>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</si>
  <si>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</si>
  <si>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</si>
  <si>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</si>
  <si>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</si>
  <si>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</si>
  <si>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</si>
  <si>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</si>
  <si>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</si>
  <si>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</si>
  <si>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</si>
  <si>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</si>
  <si>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</si>
  <si>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</si>
  <si>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</si>
  <si>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Средно училище Георги Стойков Раковски</t>
  </si>
  <si>
    <t>гр. Велико Търново, ул. Г. Измирлиев 2</t>
  </si>
  <si>
    <t>sou_rakovski_vt@abv.bg</t>
  </si>
</sst>
</file>

<file path=xl/styles.xml><?xml version="1.0" encoding="utf-8"?>
<styleSheet xmlns="http://schemas.openxmlformats.org/spreadsheetml/2006/main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6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sz val="12"/>
      <color indexed="18"/>
      <name val="Times New Roman Cyr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1"/>
      <color theme="0" tint="-0.249977111117893"/>
      <name val="Times New Roman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b/>
      <sz val="10"/>
      <color theme="0" tint="-0.249977111117893"/>
      <name val="Times New Roman"/>
      <family val="1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b/>
      <sz val="10"/>
      <color theme="0" tint="-0.24994659260841701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1"/>
      <color rgb="FFEEFEC6"/>
      <name val="Times New Roman CYR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57" fillId="0" borderId="0" applyNumberFormat="0" applyFill="0" applyBorder="0" applyAlignment="0" applyProtection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1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38" fontId="6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91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2" xfId="10" applyNumberFormat="1" applyFont="1" applyFill="1" applyBorder="1" applyAlignment="1" applyProtection="1"/>
    <xf numFmtId="168" fontId="2" fillId="8" borderId="93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4" xfId="10" applyNumberFormat="1" applyFont="1" applyBorder="1" applyAlignment="1" applyProtection="1"/>
    <xf numFmtId="168" fontId="2" fillId="8" borderId="95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6" xfId="10" applyNumberFormat="1" applyFont="1" applyFill="1" applyBorder="1" applyAlignment="1" applyProtection="1"/>
    <xf numFmtId="168" fontId="2" fillId="2" borderId="97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8" xfId="10" applyNumberFormat="1" applyFont="1" applyFill="1" applyBorder="1" applyAlignment="1" applyProtection="1">
      <alignment horizontal="center"/>
    </xf>
    <xf numFmtId="168" fontId="2" fillId="2" borderId="99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4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1" applyNumberFormat="1" applyFont="1" applyFill="1" applyBorder="1" applyAlignment="1" applyProtection="1">
      <alignment horizontal="center"/>
      <protection locked="0"/>
    </xf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110" xfId="11" applyNumberFormat="1" applyFont="1" applyFill="1" applyBorder="1" applyAlignment="1" applyProtection="1">
      <alignment horizontal="center"/>
      <protection locked="0"/>
    </xf>
    <xf numFmtId="10" fontId="2" fillId="0" borderId="111" xfId="11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4" xfId="10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9" xfId="10" applyNumberFormat="1" applyFont="1" applyBorder="1" applyAlignment="1" applyProtection="1"/>
    <xf numFmtId="167" fontId="3" fillId="0" borderId="130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30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10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3" xfId="11" applyNumberFormat="1" applyFont="1" applyFill="1" applyBorder="1" applyAlignment="1" applyProtection="1">
      <alignment horizontal="right"/>
      <protection locked="0"/>
    </xf>
    <xf numFmtId="168" fontId="2" fillId="0" borderId="110" xfId="11" applyNumberFormat="1" applyFont="1" applyFill="1" applyBorder="1" applyAlignment="1" applyProtection="1">
      <alignment horizontal="right"/>
      <protection locked="0"/>
    </xf>
    <xf numFmtId="168" fontId="2" fillId="0" borderId="111" xfId="11" applyNumberFormat="1" applyFont="1" applyFill="1" applyBorder="1" applyAlignment="1" applyProtection="1">
      <alignment horizontal="right"/>
      <protection locked="0"/>
    </xf>
    <xf numFmtId="38" fontId="93" fillId="5" borderId="8" xfId="10" applyNumberFormat="1" applyFont="1" applyFill="1" applyBorder="1" applyAlignment="1" applyProtection="1"/>
    <xf numFmtId="168" fontId="12" fillId="5" borderId="91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8" xfId="10" applyNumberFormat="1" applyFont="1" applyFill="1" applyBorder="1" applyAlignment="1" applyProtection="1">
      <protection locked="0"/>
    </xf>
    <xf numFmtId="168" fontId="3" fillId="5" borderId="136" xfId="10" applyNumberFormat="1" applyFont="1" applyFill="1" applyBorder="1" applyAlignment="1" applyProtection="1"/>
    <xf numFmtId="168" fontId="2" fillId="5" borderId="128" xfId="10" applyNumberFormat="1" applyFont="1" applyFill="1" applyBorder="1" applyAlignment="1" applyProtection="1"/>
    <xf numFmtId="38" fontId="3" fillId="5" borderId="129" xfId="10" applyNumberFormat="1" applyFont="1" applyFill="1" applyBorder="1" applyAlignment="1" applyProtection="1"/>
    <xf numFmtId="167" fontId="3" fillId="5" borderId="130" xfId="10" applyNumberFormat="1" applyFont="1" applyFill="1" applyBorder="1" applyAlignment="1" applyProtection="1">
      <alignment horizontal="center"/>
    </xf>
    <xf numFmtId="168" fontId="2" fillId="5" borderId="163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/>
    <xf numFmtId="168" fontId="2" fillId="5" borderId="163" xfId="10" applyNumberFormat="1" applyFont="1" applyFill="1" applyBorder="1" applyAlignment="1" applyProtection="1"/>
    <xf numFmtId="169" fontId="3" fillId="5" borderId="136" xfId="10" applyNumberFormat="1" applyFont="1" applyFill="1" applyBorder="1" applyAlignment="1" applyProtection="1">
      <alignment horizontal="center"/>
    </xf>
    <xf numFmtId="169" fontId="2" fillId="5" borderId="128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5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5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5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30" xfId="10" applyNumberFormat="1" applyFont="1" applyFill="1" applyBorder="1" applyAlignment="1" applyProtection="1">
      <alignment horizontal="center" vertical="center"/>
    </xf>
    <xf numFmtId="168" fontId="2" fillId="5" borderId="94" xfId="10" applyNumberFormat="1" applyFont="1" applyFill="1" applyBorder="1" applyAlignment="1" applyProtection="1"/>
    <xf numFmtId="168" fontId="2" fillId="5" borderId="138" xfId="10" applyNumberFormat="1" applyFont="1" applyFill="1" applyBorder="1" applyAlignment="1" applyProtection="1"/>
    <xf numFmtId="168" fontId="2" fillId="5" borderId="166" xfId="10" applyNumberFormat="1" applyFont="1" applyFill="1" applyBorder="1" applyAlignment="1" applyProtection="1"/>
    <xf numFmtId="168" fontId="3" fillId="5" borderId="136" xfId="10" applyNumberFormat="1" applyFont="1" applyFill="1" applyBorder="1" applyAlignment="1" applyProtection="1">
      <protection locked="0"/>
    </xf>
    <xf numFmtId="168" fontId="2" fillId="5" borderId="138" xfId="10" applyNumberFormat="1" applyFont="1" applyFill="1" applyBorder="1" applyAlignment="1" applyProtection="1">
      <protection locked="0"/>
    </xf>
    <xf numFmtId="169" fontId="2" fillId="5" borderId="138" xfId="10" applyNumberFormat="1" applyFont="1" applyFill="1" applyBorder="1" applyAlignment="1" applyProtection="1">
      <alignment horizontal="center"/>
    </xf>
    <xf numFmtId="168" fontId="2" fillId="5" borderId="166" xfId="10" applyNumberFormat="1" applyFont="1" applyFill="1" applyBorder="1" applyAlignment="1" applyProtection="1">
      <protection locked="0"/>
    </xf>
    <xf numFmtId="169" fontId="3" fillId="5" borderId="164" xfId="10" applyNumberFormat="1" applyFont="1" applyFill="1" applyBorder="1" applyAlignment="1" applyProtection="1">
      <alignment horizontal="center"/>
    </xf>
    <xf numFmtId="169" fontId="2" fillId="5" borderId="166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4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4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7" xfId="10" applyNumberFormat="1" applyFont="1" applyFill="1" applyBorder="1" applyAlignment="1" applyProtection="1">
      <protection locked="0"/>
    </xf>
    <xf numFmtId="168" fontId="2" fillId="5" borderId="167" xfId="10" applyNumberFormat="1" applyFont="1" applyFill="1" applyBorder="1" applyAlignment="1" applyProtection="1"/>
    <xf numFmtId="168" fontId="93" fillId="5" borderId="166" xfId="10" applyNumberFormat="1" applyFont="1" applyFill="1" applyBorder="1" applyAlignment="1" applyProtection="1">
      <protection locked="0"/>
    </xf>
    <xf numFmtId="168" fontId="93" fillId="5" borderId="13" xfId="10" applyNumberFormat="1" applyFont="1" applyFill="1" applyBorder="1" applyAlignment="1" applyProtection="1">
      <protection locked="0"/>
    </xf>
    <xf numFmtId="168" fontId="93" fillId="5" borderId="163" xfId="10" applyNumberFormat="1" applyFont="1" applyFill="1" applyBorder="1" applyAlignment="1" applyProtection="1">
      <protection locked="0"/>
    </xf>
    <xf numFmtId="168" fontId="90" fillId="5" borderId="136" xfId="10" applyNumberFormat="1" applyFont="1" applyFill="1" applyBorder="1" applyAlignment="1" applyProtection="1">
      <protection locked="0"/>
    </xf>
    <xf numFmtId="168" fontId="90" fillId="5" borderId="164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100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1" applyNumberFormat="1" applyFont="1" applyFill="1" applyBorder="1" applyAlignment="1" applyProtection="1">
      <alignment horizontal="center"/>
    </xf>
    <xf numFmtId="10" fontId="2" fillId="0" borderId="103" xfId="11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1" applyNumberFormat="1" applyFont="1" applyFill="1" applyBorder="1" applyAlignment="1" applyProtection="1">
      <alignment horizontal="center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10" xfId="11" applyNumberFormat="1" applyFont="1" applyFill="1" applyBorder="1" applyAlignment="1" applyProtection="1">
      <alignment horizontal="right"/>
    </xf>
    <xf numFmtId="168" fontId="2" fillId="0" borderId="103" xfId="11" applyNumberFormat="1" applyFont="1" applyFill="1" applyBorder="1" applyAlignment="1" applyProtection="1">
      <alignment horizontal="right"/>
    </xf>
    <xf numFmtId="168" fontId="2" fillId="0" borderId="111" xfId="11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58" fillId="16" borderId="169" xfId="0" applyFont="1" applyFill="1" applyBorder="1" applyProtection="1">
      <protection hidden="1"/>
    </xf>
    <xf numFmtId="0" fontId="259" fillId="16" borderId="170" xfId="0" applyFont="1" applyFill="1" applyBorder="1" applyProtection="1"/>
    <xf numFmtId="0" fontId="259" fillId="16" borderId="171" xfId="0" applyFont="1" applyFill="1" applyBorder="1" applyProtection="1"/>
    <xf numFmtId="0" fontId="258" fillId="16" borderId="172" xfId="0" applyFont="1" applyFill="1" applyBorder="1" applyProtection="1">
      <protection hidden="1"/>
    </xf>
    <xf numFmtId="0" fontId="259" fillId="16" borderId="0" xfId="0" applyFont="1" applyFill="1" applyBorder="1" applyProtection="1"/>
    <xf numFmtId="0" fontId="259" fillId="16" borderId="173" xfId="0" applyFont="1" applyFill="1" applyBorder="1" applyProtection="1"/>
    <xf numFmtId="0" fontId="258" fillId="16" borderId="174" xfId="0" applyFont="1" applyFill="1" applyBorder="1" applyProtection="1">
      <protection hidden="1"/>
    </xf>
    <xf numFmtId="0" fontId="259" fillId="16" borderId="11" xfId="0" applyFont="1" applyFill="1" applyBorder="1" applyProtection="1"/>
    <xf numFmtId="0" fontId="259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4" xfId="10" applyNumberFormat="1" applyFont="1" applyFill="1" applyBorder="1" applyAlignment="1" applyProtection="1"/>
    <xf numFmtId="168" fontId="2" fillId="0" borderId="165" xfId="10" applyNumberFormat="1" applyFont="1" applyBorder="1" applyAlignment="1" applyProtection="1"/>
    <xf numFmtId="168" fontId="3" fillId="0" borderId="167" xfId="10" applyNumberFormat="1" applyFont="1" applyBorder="1" applyAlignment="1" applyProtection="1"/>
    <xf numFmtId="168" fontId="2" fillId="0" borderId="165" xfId="10" applyNumberFormat="1" applyFont="1" applyBorder="1" applyAlignment="1" applyProtection="1">
      <alignment horizontal="center"/>
    </xf>
    <xf numFmtId="168" fontId="3" fillId="0" borderId="167" xfId="10" applyNumberFormat="1" applyFont="1" applyBorder="1" applyAlignment="1" applyProtection="1">
      <alignment horizontal="center"/>
    </xf>
    <xf numFmtId="168" fontId="2" fillId="0" borderId="164" xfId="10" applyNumberFormat="1" applyFont="1" applyBorder="1" applyAlignment="1" applyProtection="1">
      <alignment horizontal="right"/>
    </xf>
    <xf numFmtId="168" fontId="3" fillId="0" borderId="166" xfId="10" applyNumberFormat="1" applyFont="1" applyBorder="1" applyAlignment="1" applyProtection="1">
      <alignment horizontal="right"/>
    </xf>
    <xf numFmtId="168" fontId="2" fillId="8" borderId="92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4" xfId="10" applyNumberFormat="1" applyFont="1" applyBorder="1" applyAlignment="1" applyProtection="1"/>
    <xf numFmtId="168" fontId="2" fillId="0" borderId="164" xfId="10" applyNumberFormat="1" applyFont="1" applyBorder="1" applyAlignment="1" applyProtection="1"/>
    <xf numFmtId="168" fontId="3" fillId="0" borderId="166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4" xfId="10" applyNumberFormat="1" applyFont="1" applyFill="1" applyBorder="1" applyAlignment="1" applyProtection="1"/>
    <xf numFmtId="168" fontId="2" fillId="0" borderId="179" xfId="10" applyNumberFormat="1" applyFont="1" applyBorder="1" applyAlignment="1" applyProtection="1"/>
    <xf numFmtId="168" fontId="3" fillId="0" borderId="180" xfId="10" applyNumberFormat="1" applyFont="1" applyBorder="1" applyAlignment="1" applyProtection="1"/>
    <xf numFmtId="0" fontId="25" fillId="5" borderId="181" xfId="9" applyFont="1" applyFill="1" applyBorder="1" applyAlignment="1" applyProtection="1">
      <alignment horizontal="left" vertical="center"/>
    </xf>
    <xf numFmtId="164" fontId="3" fillId="5" borderId="182" xfId="10" applyNumberFormat="1" applyFont="1" applyFill="1" applyBorder="1" applyAlignment="1" applyProtection="1">
      <alignment horizontal="left" vertical="center"/>
    </xf>
    <xf numFmtId="0" fontId="111" fillId="5" borderId="183" xfId="9" applyFont="1" applyFill="1" applyBorder="1" applyAlignment="1" applyProtection="1">
      <alignment horizontal="left" vertical="center"/>
    </xf>
    <xf numFmtId="164" fontId="3" fillId="5" borderId="184" xfId="10" applyNumberFormat="1" applyFont="1" applyFill="1" applyBorder="1" applyAlignment="1" applyProtection="1">
      <alignment horizontal="left" vertical="center"/>
    </xf>
    <xf numFmtId="0" fontId="12" fillId="5" borderId="181" xfId="9" applyFont="1" applyFill="1" applyBorder="1" applyAlignment="1" applyProtection="1">
      <alignment vertical="center"/>
    </xf>
    <xf numFmtId="0" fontId="7" fillId="5" borderId="182" xfId="9" applyFont="1" applyFill="1" applyBorder="1" applyProtection="1"/>
    <xf numFmtId="0" fontId="95" fillId="5" borderId="183" xfId="9" applyFont="1" applyFill="1" applyBorder="1" applyAlignment="1" applyProtection="1">
      <alignment horizontal="left" vertical="center"/>
    </xf>
    <xf numFmtId="0" fontId="28" fillId="5" borderId="184" xfId="9" applyFont="1" applyFill="1" applyBorder="1" applyProtection="1"/>
    <xf numFmtId="168" fontId="2" fillId="0" borderId="165" xfId="10" applyNumberFormat="1" applyFont="1" applyBorder="1" applyAlignment="1" applyProtection="1">
      <alignment horizontal="right"/>
    </xf>
    <xf numFmtId="168" fontId="3" fillId="0" borderId="167" xfId="10" applyNumberFormat="1" applyFont="1" applyBorder="1" applyAlignment="1" applyProtection="1">
      <alignment horizontal="right"/>
    </xf>
    <xf numFmtId="164" fontId="3" fillId="5" borderId="182" xfId="10" applyNumberFormat="1" applyFont="1" applyFill="1" applyBorder="1" applyAlignment="1" applyProtection="1">
      <alignment vertical="center"/>
    </xf>
    <xf numFmtId="0" fontId="94" fillId="5" borderId="183" xfId="9" applyFont="1" applyFill="1" applyBorder="1" applyAlignment="1" applyProtection="1">
      <alignment vertical="center"/>
    </xf>
    <xf numFmtId="164" fontId="3" fillId="5" borderId="184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5" xfId="10" applyNumberFormat="1" applyFont="1" applyFill="1" applyBorder="1" applyAlignment="1" applyProtection="1">
      <alignment horizontal="right"/>
    </xf>
    <xf numFmtId="168" fontId="3" fillId="0" borderId="167" xfId="10" applyNumberFormat="1" applyFont="1" applyFill="1" applyBorder="1" applyAlignment="1" applyProtection="1">
      <alignment horizontal="right"/>
    </xf>
    <xf numFmtId="168" fontId="2" fillId="9" borderId="92" xfId="10" applyNumberFormat="1" applyFont="1" applyFill="1" applyBorder="1" applyAlignment="1" applyProtection="1"/>
    <xf numFmtId="168" fontId="3" fillId="9" borderId="95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>
      <alignment horizontal="right"/>
    </xf>
    <xf numFmtId="168" fontId="2" fillId="20" borderId="185" xfId="10" applyNumberFormat="1" applyFont="1" applyFill="1" applyBorder="1" applyAlignment="1" applyProtection="1"/>
    <xf numFmtId="168" fontId="3" fillId="20" borderId="186" xfId="10" applyNumberFormat="1" applyFont="1" applyFill="1" applyBorder="1" applyAlignment="1" applyProtection="1"/>
    <xf numFmtId="168" fontId="2" fillId="20" borderId="185" xfId="10" applyNumberFormat="1" applyFont="1" applyFill="1" applyBorder="1" applyAlignment="1" applyProtection="1">
      <alignment horizontal="right"/>
    </xf>
    <xf numFmtId="168" fontId="3" fillId="20" borderId="186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5" xfId="10" applyNumberFormat="1" applyFont="1" applyBorder="1" applyAlignment="1" applyProtection="1"/>
    <xf numFmtId="164" fontId="3" fillId="0" borderId="167" xfId="10" applyNumberFormat="1" applyFont="1" applyBorder="1" applyAlignment="1" applyProtection="1"/>
    <xf numFmtId="164" fontId="2" fillId="0" borderId="164" xfId="10" applyNumberFormat="1" applyFont="1" applyBorder="1" applyAlignment="1" applyProtection="1"/>
    <xf numFmtId="164" fontId="3" fillId="0" borderId="166" xfId="10" applyNumberFormat="1" applyFont="1" applyBorder="1" applyAlignment="1" applyProtection="1"/>
    <xf numFmtId="164" fontId="2" fillId="8" borderId="92" xfId="10" applyNumberFormat="1" applyFont="1" applyFill="1" applyBorder="1" applyAlignment="1" applyProtection="1"/>
    <xf numFmtId="164" fontId="3" fillId="8" borderId="95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4" xfId="10" applyNumberFormat="1" applyFont="1" applyBorder="1" applyAlignment="1" applyProtection="1"/>
    <xf numFmtId="164" fontId="2" fillId="0" borderId="179" xfId="10" applyNumberFormat="1" applyFont="1" applyBorder="1" applyAlignment="1" applyProtection="1"/>
    <xf numFmtId="164" fontId="3" fillId="0" borderId="180" xfId="10" applyNumberFormat="1" applyFont="1" applyBorder="1" applyAlignment="1" applyProtection="1"/>
    <xf numFmtId="0" fontId="12" fillId="5" borderId="181" xfId="6" applyFont="1" applyFill="1" applyBorder="1" applyAlignment="1" applyProtection="1">
      <alignment vertical="center"/>
    </xf>
    <xf numFmtId="0" fontId="7" fillId="5" borderId="182" xfId="6" applyFont="1" applyFill="1" applyBorder="1" applyProtection="1"/>
    <xf numFmtId="164" fontId="2" fillId="0" borderId="165" xfId="10" applyNumberFormat="1" applyFont="1" applyFill="1" applyBorder="1" applyAlignment="1" applyProtection="1"/>
    <xf numFmtId="164" fontId="3" fillId="0" borderId="167" xfId="10" applyNumberFormat="1" applyFont="1" applyFill="1" applyBorder="1" applyAlignment="1" applyProtection="1"/>
    <xf numFmtId="164" fontId="2" fillId="0" borderId="165" xfId="10" applyNumberFormat="1" applyFont="1" applyBorder="1" applyAlignment="1" applyProtection="1">
      <alignment horizontal="right"/>
    </xf>
    <xf numFmtId="164" fontId="3" fillId="0" borderId="167" xfId="10" applyNumberFormat="1" applyFont="1" applyBorder="1" applyAlignment="1" applyProtection="1">
      <alignment horizontal="right"/>
    </xf>
    <xf numFmtId="164" fontId="2" fillId="9" borderId="92" xfId="10" applyNumberFormat="1" applyFont="1" applyFill="1" applyBorder="1" applyAlignment="1" applyProtection="1"/>
    <xf numFmtId="164" fontId="3" fillId="9" borderId="95" xfId="10" applyNumberFormat="1" applyFont="1" applyFill="1" applyBorder="1" applyAlignment="1" applyProtection="1"/>
    <xf numFmtId="164" fontId="8" fillId="20" borderId="185" xfId="10" applyNumberFormat="1" applyFont="1" applyFill="1" applyBorder="1" applyAlignment="1" applyProtection="1"/>
    <xf numFmtId="164" fontId="15" fillId="20" borderId="186" xfId="10" applyNumberFormat="1" applyFont="1" applyFill="1" applyBorder="1" applyAlignment="1" applyProtection="1"/>
    <xf numFmtId="38" fontId="8" fillId="21" borderId="187" xfId="10" applyNumberFormat="1" applyFont="1" applyFill="1" applyBorder="1" applyAlignment="1" applyProtection="1"/>
    <xf numFmtId="167" fontId="8" fillId="21" borderId="188" xfId="10" applyNumberFormat="1" applyFont="1" applyFill="1" applyBorder="1" applyAlignment="1" applyProtection="1">
      <alignment horizontal="center"/>
    </xf>
    <xf numFmtId="167" fontId="2" fillId="21" borderId="188" xfId="10" applyNumberFormat="1" applyFont="1" applyFill="1" applyBorder="1" applyAlignment="1" applyProtection="1">
      <alignment horizontal="center"/>
    </xf>
    <xf numFmtId="38" fontId="24" fillId="22" borderId="189" xfId="10" applyNumberFormat="1" applyFont="1" applyFill="1" applyBorder="1" applyAlignment="1" applyProtection="1"/>
    <xf numFmtId="167" fontId="8" fillId="22" borderId="98" xfId="10" applyNumberFormat="1" applyFont="1" applyFill="1" applyBorder="1" applyAlignment="1" applyProtection="1">
      <alignment horizontal="center"/>
    </xf>
    <xf numFmtId="168" fontId="2" fillId="22" borderId="96" xfId="10" applyNumberFormat="1" applyFont="1" applyFill="1" applyBorder="1" applyAlignment="1" applyProtection="1"/>
    <xf numFmtId="168" fontId="3" fillId="22" borderId="99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9" xfId="10" applyNumberFormat="1" applyFont="1" applyFill="1" applyBorder="1" applyAlignment="1" applyProtection="1"/>
    <xf numFmtId="38" fontId="91" fillId="8" borderId="0" xfId="10" applyNumberFormat="1" applyFont="1" applyFill="1" applyAlignment="1" applyProtection="1"/>
    <xf numFmtId="38" fontId="91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3" fillId="8" borderId="95" xfId="10" applyNumberFormat="1" applyFont="1" applyFill="1" applyBorder="1" applyAlignment="1" applyProtection="1">
      <alignment horizontal="right"/>
    </xf>
    <xf numFmtId="168" fontId="73" fillId="0" borderId="167" xfId="10" applyNumberFormat="1" applyFont="1" applyBorder="1" applyAlignment="1" applyProtection="1">
      <alignment horizontal="right"/>
    </xf>
    <xf numFmtId="168" fontId="73" fillId="0" borderId="166" xfId="10" applyNumberFormat="1" applyFont="1" applyBorder="1" applyAlignment="1" applyProtection="1">
      <alignment horizontal="right"/>
    </xf>
    <xf numFmtId="168" fontId="73" fillId="0" borderId="94" xfId="10" applyNumberFormat="1" applyFont="1" applyBorder="1" applyAlignment="1" applyProtection="1">
      <alignment horizontal="right"/>
    </xf>
    <xf numFmtId="168" fontId="73" fillId="5" borderId="94" xfId="10" applyNumberFormat="1" applyFont="1" applyFill="1" applyBorder="1" applyAlignment="1" applyProtection="1">
      <alignment horizontal="right"/>
    </xf>
    <xf numFmtId="168" fontId="73" fillId="23" borderId="95" xfId="10" applyNumberFormat="1" applyFont="1" applyFill="1" applyBorder="1" applyAlignment="1" applyProtection="1">
      <alignment horizontal="right"/>
    </xf>
    <xf numFmtId="168" fontId="73" fillId="22" borderId="99" xfId="10" applyNumberFormat="1" applyFont="1" applyFill="1" applyBorder="1" applyAlignment="1" applyProtection="1">
      <alignment horizontal="right"/>
    </xf>
    <xf numFmtId="168" fontId="70" fillId="0" borderId="165" xfId="10" applyNumberFormat="1" applyFont="1" applyBorder="1" applyAlignment="1" applyProtection="1">
      <alignment horizontal="right"/>
    </xf>
    <xf numFmtId="168" fontId="70" fillId="0" borderId="164" xfId="10" applyNumberFormat="1" applyFont="1" applyBorder="1" applyAlignment="1" applyProtection="1">
      <alignment horizontal="right"/>
    </xf>
    <xf numFmtId="168" fontId="70" fillId="8" borderId="92" xfId="10" applyNumberFormat="1" applyFont="1" applyFill="1" applyBorder="1" applyAlignment="1" applyProtection="1">
      <alignment horizontal="right"/>
    </xf>
    <xf numFmtId="168" fontId="70" fillId="0" borderId="86" xfId="10" applyNumberFormat="1" applyFont="1" applyBorder="1" applyAlignment="1" applyProtection="1">
      <alignment horizontal="right"/>
    </xf>
    <xf numFmtId="168" fontId="70" fillId="5" borderId="86" xfId="10" applyNumberFormat="1" applyFont="1" applyFill="1" applyBorder="1" applyAlignment="1" applyProtection="1">
      <alignment horizontal="right"/>
    </xf>
    <xf numFmtId="168" fontId="70" fillId="23" borderId="92" xfId="10" applyNumberFormat="1" applyFont="1" applyFill="1" applyBorder="1" applyAlignment="1" applyProtection="1">
      <alignment horizontal="right"/>
    </xf>
    <xf numFmtId="168" fontId="70" fillId="22" borderId="9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/>
    <xf numFmtId="168" fontId="73" fillId="0" borderId="94" xfId="10" applyNumberFormat="1" applyFont="1" applyBorder="1" applyAlignment="1" applyProtection="1">
      <alignment horizontal="center"/>
    </xf>
    <xf numFmtId="164" fontId="70" fillId="5" borderId="86" xfId="10" applyNumberFormat="1" applyFont="1" applyFill="1" applyBorder="1" applyAlignment="1" applyProtection="1"/>
    <xf numFmtId="168" fontId="70" fillId="0" borderId="86" xfId="10" applyNumberFormat="1" applyFont="1" applyBorder="1" applyAlignment="1" applyProtection="1">
      <alignment horizontal="center"/>
    </xf>
    <xf numFmtId="168" fontId="70" fillId="21" borderId="185" xfId="10" applyNumberFormat="1" applyFont="1" applyFill="1" applyBorder="1" applyAlignment="1" applyProtection="1">
      <alignment horizontal="right"/>
    </xf>
    <xf numFmtId="168" fontId="73" fillId="21" borderId="186" xfId="10" applyNumberFormat="1" applyFont="1" applyFill="1" applyBorder="1" applyAlignment="1" applyProtection="1">
      <alignment horizontal="right"/>
    </xf>
    <xf numFmtId="38" fontId="8" fillId="24" borderId="187" xfId="10" applyNumberFormat="1" applyFont="1" applyFill="1" applyBorder="1" applyAlignment="1" applyProtection="1"/>
    <xf numFmtId="167" fontId="8" fillId="24" borderId="188" xfId="10" applyNumberFormat="1" applyFont="1" applyFill="1" applyBorder="1" applyAlignment="1" applyProtection="1">
      <alignment horizontal="center"/>
    </xf>
    <xf numFmtId="168" fontId="70" fillId="24" borderId="185" xfId="10" applyNumberFormat="1" applyFont="1" applyFill="1" applyBorder="1" applyAlignment="1" applyProtection="1">
      <alignment horizontal="right"/>
    </xf>
    <xf numFmtId="168" fontId="73" fillId="24" borderId="186" xfId="10" applyNumberFormat="1" applyFont="1" applyFill="1" applyBorder="1" applyAlignment="1" applyProtection="1">
      <alignment horizontal="right"/>
    </xf>
    <xf numFmtId="38" fontId="8" fillId="25" borderId="187" xfId="10" applyNumberFormat="1" applyFont="1" applyFill="1" applyBorder="1" applyAlignment="1" applyProtection="1"/>
    <xf numFmtId="168" fontId="70" fillId="25" borderId="185" xfId="10" applyNumberFormat="1" applyFont="1" applyFill="1" applyBorder="1" applyAlignment="1" applyProtection="1">
      <alignment horizontal="right"/>
    </xf>
    <xf numFmtId="168" fontId="73" fillId="25" borderId="186" xfId="10" applyNumberFormat="1" applyFont="1" applyFill="1" applyBorder="1" applyAlignment="1" applyProtection="1">
      <alignment horizontal="right"/>
    </xf>
    <xf numFmtId="167" fontId="8" fillId="25" borderId="188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90" xfId="10" applyNumberFormat="1" applyFont="1" applyFill="1" applyBorder="1" applyAlignment="1" applyProtection="1">
      <alignment horizontal="center" vertical="center"/>
    </xf>
    <xf numFmtId="167" fontId="2" fillId="16" borderId="191" xfId="10" applyNumberFormat="1" applyFont="1" applyFill="1" applyBorder="1" applyAlignment="1" applyProtection="1">
      <alignment horizontal="center" vertical="center"/>
    </xf>
    <xf numFmtId="164" fontId="22" fillId="16" borderId="124" xfId="10" applyNumberFormat="1" applyFont="1" applyFill="1" applyBorder="1" applyAlignment="1" applyProtection="1">
      <alignment horizontal="center" vertical="center" wrapText="1"/>
    </xf>
    <xf numFmtId="164" fontId="29" fillId="16" borderId="192" xfId="10" applyNumberFormat="1" applyFont="1" applyFill="1" applyBorder="1" applyAlignment="1" applyProtection="1">
      <alignment horizontal="center" vertical="center" wrapText="1"/>
    </xf>
    <xf numFmtId="164" fontId="2" fillId="16" borderId="124" xfId="10" applyNumberFormat="1" applyFont="1" applyFill="1" applyBorder="1" applyAlignment="1" applyProtection="1">
      <alignment horizontal="center" vertical="center"/>
    </xf>
    <xf numFmtId="164" fontId="2" fillId="16" borderId="184" xfId="10" applyNumberFormat="1" applyFont="1" applyFill="1" applyBorder="1" applyAlignment="1" applyProtection="1">
      <alignment horizontal="center" vertical="center"/>
    </xf>
    <xf numFmtId="164" fontId="29" fillId="16" borderId="184" xfId="10" applyNumberFormat="1" applyFont="1" applyFill="1" applyBorder="1" applyAlignment="1" applyProtection="1">
      <alignment horizontal="center" vertical="center" wrapText="1"/>
    </xf>
    <xf numFmtId="38" fontId="8" fillId="26" borderId="187" xfId="10" applyNumberFormat="1" applyFont="1" applyFill="1" applyBorder="1" applyAlignment="1" applyProtection="1"/>
    <xf numFmtId="167" fontId="8" fillId="26" borderId="188" xfId="10" applyNumberFormat="1" applyFont="1" applyFill="1" applyBorder="1" applyAlignment="1" applyProtection="1">
      <alignment horizontal="center"/>
    </xf>
    <xf numFmtId="168" fontId="70" fillId="26" borderId="185" xfId="10" applyNumberFormat="1" applyFont="1" applyFill="1" applyBorder="1" applyAlignment="1" applyProtection="1">
      <alignment horizontal="right"/>
    </xf>
    <xf numFmtId="168" fontId="73" fillId="26" borderId="186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70" fillId="27" borderId="92" xfId="10" applyNumberFormat="1" applyFont="1" applyFill="1" applyBorder="1" applyAlignment="1" applyProtection="1">
      <alignment horizontal="right"/>
    </xf>
    <xf numFmtId="168" fontId="73" fillId="27" borderId="95" xfId="10" applyNumberFormat="1" applyFont="1" applyFill="1" applyBorder="1" applyAlignment="1" applyProtection="1">
      <alignment horizontal="right"/>
    </xf>
    <xf numFmtId="38" fontId="8" fillId="27" borderId="187" xfId="10" applyNumberFormat="1" applyFont="1" applyFill="1" applyBorder="1" applyAlignment="1" applyProtection="1"/>
    <xf numFmtId="167" fontId="8" fillId="27" borderId="188" xfId="10" applyNumberFormat="1" applyFont="1" applyFill="1" applyBorder="1" applyAlignment="1" applyProtection="1">
      <alignment horizontal="center"/>
    </xf>
    <xf numFmtId="168" fontId="70" fillId="27" borderId="185" xfId="10" applyNumberFormat="1" applyFont="1" applyFill="1" applyBorder="1" applyAlignment="1" applyProtection="1">
      <alignment horizontal="right"/>
    </xf>
    <xf numFmtId="168" fontId="73" fillId="27" borderId="186" xfId="10" applyNumberFormat="1" applyFont="1" applyFill="1" applyBorder="1" applyAlignment="1" applyProtection="1">
      <alignment horizontal="right"/>
    </xf>
    <xf numFmtId="38" fontId="8" fillId="22" borderId="189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10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1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60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92" xfId="10" applyNumberFormat="1" applyFont="1" applyFill="1" applyBorder="1" applyAlignment="1" applyProtection="1">
      <alignment horizontal="center" vertical="center" wrapText="1"/>
    </xf>
    <xf numFmtId="164" fontId="13" fillId="16" borderId="184" xfId="10" applyNumberFormat="1" applyFont="1" applyFill="1" applyBorder="1" applyAlignment="1" applyProtection="1">
      <alignment horizontal="center" vertical="center" wrapText="1"/>
    </xf>
    <xf numFmtId="164" fontId="70" fillId="0" borderId="86" xfId="10" applyNumberFormat="1" applyFont="1" applyBorder="1" applyAlignment="1" applyProtection="1">
      <alignment horizontal="center"/>
    </xf>
    <xf numFmtId="164" fontId="73" fillId="0" borderId="94" xfId="10" applyNumberFormat="1" applyFont="1" applyBorder="1" applyAlignment="1" applyProtection="1">
      <alignment horizontal="center"/>
    </xf>
    <xf numFmtId="164" fontId="70" fillId="0" borderId="165" xfId="10" applyNumberFormat="1" applyFont="1" applyBorder="1" applyAlignment="1" applyProtection="1">
      <alignment horizontal="right"/>
    </xf>
    <xf numFmtId="164" fontId="73" fillId="0" borderId="167" xfId="10" applyNumberFormat="1" applyFont="1" applyBorder="1" applyAlignment="1" applyProtection="1">
      <alignment horizontal="right"/>
    </xf>
    <xf numFmtId="164" fontId="70" fillId="0" borderId="164" xfId="10" applyNumberFormat="1" applyFont="1" applyBorder="1" applyAlignment="1" applyProtection="1">
      <alignment horizontal="right"/>
    </xf>
    <xf numFmtId="164" fontId="73" fillId="0" borderId="166" xfId="10" applyNumberFormat="1" applyFont="1" applyBorder="1" applyAlignment="1" applyProtection="1">
      <alignment horizontal="right"/>
    </xf>
    <xf numFmtId="164" fontId="70" fillId="8" borderId="92" xfId="10" applyNumberFormat="1" applyFont="1" applyFill="1" applyBorder="1" applyAlignment="1" applyProtection="1">
      <alignment horizontal="right"/>
    </xf>
    <xf numFmtId="164" fontId="73" fillId="8" borderId="95" xfId="10" applyNumberFormat="1" applyFont="1" applyFill="1" applyBorder="1" applyAlignment="1" applyProtection="1">
      <alignment horizontal="right"/>
    </xf>
    <xf numFmtId="164" fontId="70" fillId="0" borderId="86" xfId="10" applyNumberFormat="1" applyFont="1" applyBorder="1" applyAlignment="1" applyProtection="1">
      <alignment horizontal="right"/>
    </xf>
    <xf numFmtId="164" fontId="73" fillId="0" borderId="94" xfId="10" applyNumberFormat="1" applyFont="1" applyBorder="1" applyAlignment="1" applyProtection="1">
      <alignment horizontal="right"/>
    </xf>
    <xf numFmtId="164" fontId="70" fillId="21" borderId="185" xfId="10" applyNumberFormat="1" applyFont="1" applyFill="1" applyBorder="1" applyAlignment="1" applyProtection="1">
      <alignment horizontal="right"/>
    </xf>
    <xf numFmtId="164" fontId="73" fillId="21" borderId="186" xfId="10" applyNumberFormat="1" applyFont="1" applyFill="1" applyBorder="1" applyAlignment="1" applyProtection="1">
      <alignment horizontal="right"/>
    </xf>
    <xf numFmtId="164" fontId="70" fillId="5" borderId="8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>
      <alignment horizontal="right"/>
    </xf>
    <xf numFmtId="164" fontId="70" fillId="23" borderId="92" xfId="10" applyNumberFormat="1" applyFont="1" applyFill="1" applyBorder="1" applyAlignment="1" applyProtection="1">
      <alignment horizontal="right"/>
    </xf>
    <xf numFmtId="164" fontId="73" fillId="23" borderId="95" xfId="10" applyNumberFormat="1" applyFont="1" applyFill="1" applyBorder="1" applyAlignment="1" applyProtection="1">
      <alignment horizontal="right"/>
    </xf>
    <xf numFmtId="164" fontId="70" fillId="25" borderId="185" xfId="10" applyNumberFormat="1" applyFont="1" applyFill="1" applyBorder="1" applyAlignment="1" applyProtection="1">
      <alignment horizontal="right"/>
    </xf>
    <xf numFmtId="164" fontId="73" fillId="25" borderId="186" xfId="10" applyNumberFormat="1" applyFont="1" applyFill="1" applyBorder="1" applyAlignment="1" applyProtection="1">
      <alignment horizontal="right"/>
    </xf>
    <xf numFmtId="164" fontId="70" fillId="24" borderId="185" xfId="10" applyNumberFormat="1" applyFont="1" applyFill="1" applyBorder="1" applyAlignment="1" applyProtection="1">
      <alignment horizontal="right"/>
    </xf>
    <xf numFmtId="164" fontId="73" fillId="24" borderId="186" xfId="10" applyNumberFormat="1" applyFont="1" applyFill="1" applyBorder="1" applyAlignment="1" applyProtection="1">
      <alignment horizontal="right"/>
    </xf>
    <xf numFmtId="164" fontId="70" fillId="26" borderId="185" xfId="10" applyNumberFormat="1" applyFont="1" applyFill="1" applyBorder="1" applyAlignment="1" applyProtection="1">
      <alignment horizontal="right"/>
    </xf>
    <xf numFmtId="164" fontId="73" fillId="26" borderId="186" xfId="10" applyNumberFormat="1" applyFont="1" applyFill="1" applyBorder="1" applyAlignment="1" applyProtection="1">
      <alignment horizontal="right"/>
    </xf>
    <xf numFmtId="164" fontId="70" fillId="27" borderId="92" xfId="10" applyNumberFormat="1" applyFont="1" applyFill="1" applyBorder="1" applyAlignment="1" applyProtection="1">
      <alignment horizontal="right"/>
    </xf>
    <xf numFmtId="164" fontId="73" fillId="27" borderId="95" xfId="10" applyNumberFormat="1" applyFont="1" applyFill="1" applyBorder="1" applyAlignment="1" applyProtection="1">
      <alignment horizontal="right"/>
    </xf>
    <xf numFmtId="164" fontId="70" fillId="27" borderId="185" xfId="10" applyNumberFormat="1" applyFont="1" applyFill="1" applyBorder="1" applyAlignment="1" applyProtection="1">
      <alignment horizontal="right"/>
    </xf>
    <xf numFmtId="164" fontId="73" fillId="27" borderId="186" xfId="10" applyNumberFormat="1" applyFont="1" applyFill="1" applyBorder="1" applyAlignment="1" applyProtection="1">
      <alignment horizontal="right"/>
    </xf>
    <xf numFmtId="164" fontId="70" fillId="22" borderId="96" xfId="10" applyNumberFormat="1" applyFont="1" applyFill="1" applyBorder="1" applyAlignment="1" applyProtection="1">
      <alignment horizontal="right"/>
    </xf>
    <xf numFmtId="164" fontId="73" fillId="22" borderId="99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61" fillId="18" borderId="23" xfId="0" applyNumberFormat="1" applyFont="1" applyFill="1" applyBorder="1" applyProtection="1"/>
    <xf numFmtId="168" fontId="261" fillId="18" borderId="40" xfId="0" applyNumberFormat="1" applyFont="1" applyFill="1" applyBorder="1" applyProtection="1"/>
    <xf numFmtId="168" fontId="261" fillId="18" borderId="26" xfId="0" applyNumberFormat="1" applyFont="1" applyFill="1" applyBorder="1" applyProtection="1"/>
    <xf numFmtId="168" fontId="261" fillId="18" borderId="25" xfId="0" applyNumberFormat="1" applyFont="1" applyFill="1" applyBorder="1" applyProtection="1"/>
    <xf numFmtId="168" fontId="261" fillId="18" borderId="27" xfId="0" applyNumberFormat="1" applyFont="1" applyFill="1" applyBorder="1" applyProtection="1"/>
    <xf numFmtId="168" fontId="261" fillId="18" borderId="24" xfId="0" applyNumberFormat="1" applyFont="1" applyFill="1" applyBorder="1" applyProtection="1"/>
    <xf numFmtId="168" fontId="262" fillId="18" borderId="23" xfId="0" applyNumberFormat="1" applyFont="1" applyFill="1" applyBorder="1" applyProtection="1"/>
    <xf numFmtId="168" fontId="262" fillId="18" borderId="40" xfId="0" applyNumberFormat="1" applyFont="1" applyFill="1" applyBorder="1" applyProtection="1"/>
    <xf numFmtId="168" fontId="262" fillId="18" borderId="26" xfId="0" applyNumberFormat="1" applyFont="1" applyFill="1" applyBorder="1" applyProtection="1"/>
    <xf numFmtId="168" fontId="262" fillId="18" borderId="25" xfId="0" applyNumberFormat="1" applyFont="1" applyFill="1" applyBorder="1" applyProtection="1"/>
    <xf numFmtId="168" fontId="262" fillId="18" borderId="27" xfId="0" applyNumberFormat="1" applyFont="1" applyFill="1" applyBorder="1" applyProtection="1"/>
    <xf numFmtId="168" fontId="262" fillId="18" borderId="24" xfId="0" applyNumberFormat="1" applyFont="1" applyFill="1" applyBorder="1" applyProtection="1"/>
    <xf numFmtId="168" fontId="262" fillId="11" borderId="31" xfId="0" applyNumberFormat="1" applyFont="1" applyFill="1" applyBorder="1" applyProtection="1"/>
    <xf numFmtId="168" fontId="262" fillId="11" borderId="29" xfId="0" applyNumberFormat="1" applyFont="1" applyFill="1" applyBorder="1" applyProtection="1"/>
    <xf numFmtId="168" fontId="262" fillId="11" borderId="28" xfId="0" applyNumberFormat="1" applyFont="1" applyFill="1" applyBorder="1" applyProtection="1"/>
    <xf numFmtId="168" fontId="26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63" fillId="18" borderId="23" xfId="0" applyNumberFormat="1" applyFont="1" applyFill="1" applyBorder="1" applyProtection="1"/>
    <xf numFmtId="168" fontId="263" fillId="18" borderId="40" xfId="0" applyNumberFormat="1" applyFont="1" applyFill="1" applyBorder="1" applyProtection="1"/>
    <xf numFmtId="168" fontId="263" fillId="18" borderId="26" xfId="0" applyNumberFormat="1" applyFont="1" applyFill="1" applyBorder="1" applyProtection="1"/>
    <xf numFmtId="168" fontId="263" fillId="18" borderId="25" xfId="0" applyNumberFormat="1" applyFont="1" applyFill="1" applyBorder="1" applyProtection="1"/>
    <xf numFmtId="168" fontId="263" fillId="18" borderId="27" xfId="0" applyNumberFormat="1" applyFont="1" applyFill="1" applyBorder="1" applyProtection="1"/>
    <xf numFmtId="168" fontId="263" fillId="18" borderId="24" xfId="0" applyNumberFormat="1" applyFont="1" applyFill="1" applyBorder="1" applyProtection="1"/>
    <xf numFmtId="168" fontId="264" fillId="18" borderId="23" xfId="0" applyNumberFormat="1" applyFont="1" applyFill="1" applyBorder="1" applyProtection="1"/>
    <xf numFmtId="168" fontId="264" fillId="18" borderId="25" xfId="0" applyNumberFormat="1" applyFont="1" applyFill="1" applyBorder="1" applyProtection="1"/>
    <xf numFmtId="168" fontId="264" fillId="18" borderId="26" xfId="0" applyNumberFormat="1" applyFont="1" applyFill="1" applyBorder="1" applyProtection="1"/>
    <xf numFmtId="168" fontId="264" fillId="18" borderId="27" xfId="0" applyNumberFormat="1" applyFont="1" applyFill="1" applyBorder="1" applyProtection="1"/>
    <xf numFmtId="168" fontId="264" fillId="18" borderId="24" xfId="0" applyNumberFormat="1" applyFont="1" applyFill="1" applyBorder="1" applyProtection="1"/>
    <xf numFmtId="168" fontId="264" fillId="11" borderId="31" xfId="0" applyNumberFormat="1" applyFont="1" applyFill="1" applyBorder="1" applyProtection="1"/>
    <xf numFmtId="168" fontId="264" fillId="11" borderId="29" xfId="0" applyNumberFormat="1" applyFont="1" applyFill="1" applyBorder="1" applyProtection="1"/>
    <xf numFmtId="168" fontId="264" fillId="11" borderId="28" xfId="0" applyNumberFormat="1" applyFont="1" applyFill="1" applyBorder="1" applyProtection="1"/>
    <xf numFmtId="168" fontId="26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65" fillId="33" borderId="89" xfId="0" applyNumberFormat="1" applyFont="1" applyFill="1" applyBorder="1" applyAlignment="1" applyProtection="1">
      <alignment horizontal="center"/>
    </xf>
    <xf numFmtId="4" fontId="265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64" fillId="34" borderId="146" xfId="0" applyFont="1" applyFill="1" applyBorder="1" applyAlignment="1" applyProtection="1"/>
    <xf numFmtId="0" fontId="266" fillId="34" borderId="0" xfId="0" applyFont="1" applyFill="1" applyBorder="1" applyAlignment="1" applyProtection="1"/>
    <xf numFmtId="0" fontId="266" fillId="34" borderId="8" xfId="0" applyFont="1" applyFill="1" applyBorder="1" applyAlignment="1" applyProtection="1"/>
    <xf numFmtId="0" fontId="266" fillId="34" borderId="87" xfId="0" applyFont="1" applyFill="1" applyBorder="1" applyAlignment="1" applyProtection="1"/>
    <xf numFmtId="0" fontId="266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66" fillId="34" borderId="189" xfId="0" applyFont="1" applyFill="1" applyBorder="1" applyAlignment="1" applyProtection="1"/>
    <xf numFmtId="0" fontId="266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67" fillId="34" borderId="194" xfId="0" applyFont="1" applyFill="1" applyBorder="1" applyAlignment="1" applyProtection="1">
      <alignment horizontal="left"/>
    </xf>
    <xf numFmtId="0" fontId="268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69" fillId="34" borderId="88" xfId="0" applyNumberFormat="1" applyFont="1" applyFill="1" applyBorder="1" applyAlignment="1">
      <alignment horizontal="center"/>
    </xf>
    <xf numFmtId="16" fontId="270" fillId="34" borderId="70" xfId="0" applyNumberFormat="1" applyFont="1" applyFill="1" applyBorder="1" applyAlignment="1" applyProtection="1">
      <alignment horizontal="center"/>
    </xf>
    <xf numFmtId="4" fontId="271" fillId="2" borderId="0" xfId="0" applyNumberFormat="1" applyFont="1" applyFill="1" applyProtection="1"/>
    <xf numFmtId="171" fontId="261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72" fillId="34" borderId="199" xfId="0" applyFont="1" applyFill="1" applyBorder="1" applyAlignment="1" applyProtection="1">
      <alignment horizontal="left"/>
    </xf>
    <xf numFmtId="168" fontId="261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9" applyFont="1" applyFill="1" applyBorder="1" applyProtection="1"/>
    <xf numFmtId="0" fontId="7" fillId="17" borderId="153" xfId="9" applyFont="1" applyFill="1" applyBorder="1" applyProtection="1"/>
    <xf numFmtId="0" fontId="71" fillId="17" borderId="187" xfId="9" applyFont="1" applyFill="1" applyBorder="1" applyProtection="1"/>
    <xf numFmtId="0" fontId="7" fillId="17" borderId="205" xfId="9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61" fillId="18" borderId="208" xfId="0" applyNumberFormat="1" applyFont="1" applyFill="1" applyBorder="1" applyProtection="1"/>
    <xf numFmtId="168" fontId="261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73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9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74" fillId="16" borderId="196" xfId="0" applyNumberFormat="1" applyFont="1" applyFill="1" applyBorder="1" applyAlignment="1" applyProtection="1">
      <alignment horizontal="center" vertical="center"/>
      <protection locked="0"/>
    </xf>
    <xf numFmtId="165" fontId="274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90" xfId="10" applyNumberFormat="1" applyFont="1" applyFill="1" applyBorder="1" applyAlignment="1" applyProtection="1">
      <alignment horizontal="center" vertical="center"/>
    </xf>
    <xf numFmtId="167" fontId="2" fillId="21" borderId="191" xfId="10" applyNumberFormat="1" applyFont="1" applyFill="1" applyBorder="1" applyAlignment="1" applyProtection="1">
      <alignment horizontal="center" vertical="center"/>
    </xf>
    <xf numFmtId="164" fontId="29" fillId="21" borderId="183" xfId="10" applyNumberFormat="1" applyFont="1" applyFill="1" applyBorder="1" applyAlignment="1" applyProtection="1">
      <alignment horizontal="center" vertical="center" wrapText="1"/>
    </xf>
    <xf numFmtId="164" fontId="22" fillId="21" borderId="230" xfId="10" applyNumberFormat="1" applyFont="1" applyFill="1" applyBorder="1" applyAlignment="1" applyProtection="1">
      <alignment horizontal="center" vertical="center" wrapText="1"/>
    </xf>
    <xf numFmtId="164" fontId="2" fillId="21" borderId="183" xfId="10" applyNumberFormat="1" applyFont="1" applyFill="1" applyBorder="1" applyAlignment="1" applyProtection="1">
      <alignment horizontal="center" vertical="center"/>
    </xf>
    <xf numFmtId="164" fontId="2" fillId="21" borderId="230" xfId="10" applyNumberFormat="1" applyFont="1" applyFill="1" applyBorder="1" applyAlignment="1" applyProtection="1">
      <alignment horizontal="center" vertical="center"/>
    </xf>
    <xf numFmtId="38" fontId="2" fillId="21" borderId="189" xfId="10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61" fillId="5" borderId="237" xfId="0" applyNumberFormat="1" applyFont="1" applyFill="1" applyBorder="1" applyAlignment="1" applyProtection="1">
      <alignment horizontal="center"/>
    </xf>
    <xf numFmtId="178" fontId="261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75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76" fillId="11" borderId="231" xfId="0" applyNumberFormat="1" applyFont="1" applyFill="1" applyBorder="1" applyAlignment="1">
      <alignment horizontal="center"/>
    </xf>
    <xf numFmtId="168" fontId="262" fillId="11" borderId="228" xfId="0" applyNumberFormat="1" applyFont="1" applyFill="1" applyBorder="1" applyAlignment="1" applyProtection="1"/>
    <xf numFmtId="168" fontId="262" fillId="11" borderId="232" xfId="0" applyNumberFormat="1" applyFont="1" applyFill="1" applyBorder="1" applyAlignment="1" applyProtection="1"/>
    <xf numFmtId="168" fontId="262" fillId="11" borderId="233" xfId="0" applyNumberFormat="1" applyFont="1" applyFill="1" applyBorder="1" applyAlignment="1" applyProtection="1"/>
    <xf numFmtId="168" fontId="262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70" fillId="11" borderId="88" xfId="0" applyNumberFormat="1" applyFont="1" applyFill="1" applyBorder="1" applyAlignment="1">
      <alignment horizontal="center"/>
    </xf>
    <xf numFmtId="168" fontId="264" fillId="11" borderId="148" xfId="0" applyNumberFormat="1" applyFont="1" applyFill="1" applyBorder="1" applyAlignment="1" applyProtection="1"/>
    <xf numFmtId="168" fontId="264" fillId="11" borderId="149" xfId="0" applyNumberFormat="1" applyFont="1" applyFill="1" applyBorder="1" applyAlignment="1" applyProtection="1"/>
    <xf numFmtId="168" fontId="264" fillId="11" borderId="150" xfId="0" applyNumberFormat="1" applyFont="1" applyFill="1" applyBorder="1" applyAlignment="1" applyProtection="1"/>
    <xf numFmtId="168" fontId="264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61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64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61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10" applyNumberFormat="1" applyFont="1" applyBorder="1" applyAlignment="1" applyProtection="1"/>
    <xf numFmtId="168" fontId="2" fillId="0" borderId="221" xfId="10" applyNumberFormat="1" applyFont="1" applyBorder="1" applyAlignment="1" applyProtection="1"/>
    <xf numFmtId="168" fontId="73" fillId="0" borderId="221" xfId="10" applyNumberFormat="1" applyFont="1" applyBorder="1" applyAlignment="1" applyProtection="1"/>
    <xf numFmtId="168" fontId="73" fillId="0" borderId="249" xfId="10" applyNumberFormat="1" applyFont="1" applyBorder="1" applyAlignment="1" applyProtection="1"/>
    <xf numFmtId="167" fontId="167" fillId="25" borderId="252" xfId="10" applyNumberFormat="1" applyFont="1" applyFill="1" applyBorder="1" applyAlignment="1" applyProtection="1">
      <alignment horizontal="center"/>
    </xf>
    <xf numFmtId="167" fontId="160" fillId="25" borderId="222" xfId="10" applyNumberFormat="1" applyFont="1" applyFill="1" applyBorder="1" applyAlignment="1" applyProtection="1">
      <alignment horizontal="center"/>
    </xf>
    <xf numFmtId="167" fontId="167" fillId="25" borderId="222" xfId="10" applyNumberFormat="1" applyFont="1" applyFill="1" applyBorder="1" applyAlignment="1" applyProtection="1">
      <alignment horizontal="center"/>
    </xf>
    <xf numFmtId="168" fontId="2" fillId="25" borderId="196" xfId="10" applyNumberFormat="1" applyFont="1" applyFill="1" applyBorder="1" applyAlignment="1" applyProtection="1"/>
    <xf numFmtId="168" fontId="73" fillId="25" borderId="196" xfId="10" applyNumberFormat="1" applyFont="1" applyFill="1" applyBorder="1" applyAlignment="1" applyProtection="1"/>
    <xf numFmtId="168" fontId="2" fillId="16" borderId="196" xfId="10" applyNumberFormat="1" applyFont="1" applyFill="1" applyBorder="1" applyAlignment="1" applyProtection="1"/>
    <xf numFmtId="168" fontId="73" fillId="16" borderId="196" xfId="10" applyNumberFormat="1" applyFont="1" applyFill="1" applyBorder="1" applyAlignment="1" applyProtection="1"/>
    <xf numFmtId="164" fontId="2" fillId="0" borderId="219" xfId="10" applyNumberFormat="1" applyFont="1" applyBorder="1" applyAlignment="1" applyProtection="1"/>
    <xf numFmtId="164" fontId="2" fillId="0" borderId="221" xfId="10" applyNumberFormat="1" applyFont="1" applyBorder="1" applyAlignment="1" applyProtection="1"/>
    <xf numFmtId="164" fontId="73" fillId="0" borderId="221" xfId="10" applyNumberFormat="1" applyFont="1" applyBorder="1" applyAlignment="1" applyProtection="1"/>
    <xf numFmtId="164" fontId="2" fillId="16" borderId="196" xfId="10" applyNumberFormat="1" applyFont="1" applyFill="1" applyBorder="1" applyAlignment="1" applyProtection="1"/>
    <xf numFmtId="164" fontId="73" fillId="16" borderId="196" xfId="10" applyNumberFormat="1" applyFont="1" applyFill="1" applyBorder="1" applyAlignment="1" applyProtection="1"/>
    <xf numFmtId="164" fontId="73" fillId="0" borderId="249" xfId="10" applyNumberFormat="1" applyFont="1" applyBorder="1" applyAlignment="1" applyProtection="1"/>
    <xf numFmtId="164" fontId="2" fillId="25" borderId="196" xfId="10" applyNumberFormat="1" applyFont="1" applyFill="1" applyBorder="1" applyAlignment="1" applyProtection="1"/>
    <xf numFmtId="164" fontId="73" fillId="25" borderId="196" xfId="10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9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9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9" applyFont="1" applyFill="1" applyBorder="1" applyAlignment="1" applyProtection="1">
      <alignment horizontal="center"/>
    </xf>
    <xf numFmtId="0" fontId="167" fillId="16" borderId="252" xfId="9" applyFont="1" applyFill="1" applyBorder="1" applyAlignment="1" applyProtection="1">
      <alignment horizontal="center"/>
    </xf>
    <xf numFmtId="0" fontId="160" fillId="16" borderId="222" xfId="9" applyFont="1" applyFill="1" applyBorder="1" applyAlignment="1" applyProtection="1">
      <alignment horizontal="center"/>
    </xf>
    <xf numFmtId="0" fontId="167" fillId="16" borderId="222" xfId="9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10" applyNumberFormat="1" applyFont="1" applyFill="1" applyBorder="1" applyAlignment="1" applyProtection="1">
      <alignment horizontal="center"/>
    </xf>
    <xf numFmtId="0" fontId="7" fillId="17" borderId="198" xfId="9" applyFont="1" applyFill="1" applyBorder="1" applyProtection="1"/>
    <xf numFmtId="0" fontId="160" fillId="17" borderId="197" xfId="9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9" applyFont="1" applyFill="1" applyBorder="1" applyProtection="1"/>
    <xf numFmtId="0" fontId="7" fillId="16" borderId="198" xfId="9" applyFont="1" applyFill="1" applyBorder="1" applyProtection="1"/>
    <xf numFmtId="0" fontId="277" fillId="17" borderId="197" xfId="0" applyFont="1" applyFill="1" applyBorder="1" applyAlignment="1" applyProtection="1">
      <alignment horizontal="left"/>
    </xf>
    <xf numFmtId="0" fontId="267" fillId="17" borderId="146" xfId="0" applyFont="1" applyFill="1" applyBorder="1" applyAlignment="1" applyProtection="1">
      <alignment horizontal="left"/>
    </xf>
    <xf numFmtId="0" fontId="268" fillId="17" borderId="146" xfId="0" applyFont="1" applyFill="1" applyBorder="1" applyAlignment="1" applyProtection="1">
      <alignment horizontal="right"/>
    </xf>
    <xf numFmtId="176" fontId="278" fillId="17" borderId="146" xfId="0" applyNumberFormat="1" applyFont="1" applyFill="1" applyBorder="1" applyAlignment="1" applyProtection="1">
      <alignment horizontal="center"/>
    </xf>
    <xf numFmtId="176" fontId="278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79" fillId="28" borderId="48" xfId="9" applyFont="1" applyFill="1" applyBorder="1" applyAlignment="1" applyProtection="1">
      <alignment horizontal="center"/>
    </xf>
    <xf numFmtId="38" fontId="280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81" fillId="30" borderId="196" xfId="9" applyNumberFormat="1" applyFont="1" applyFill="1" applyBorder="1" applyAlignment="1" applyProtection="1">
      <alignment horizontal="center" vertical="center"/>
    </xf>
    <xf numFmtId="0" fontId="174" fillId="5" borderId="48" xfId="6" applyFont="1" applyFill="1" applyBorder="1" applyAlignment="1" applyProtection="1">
      <alignment horizontal="left"/>
    </xf>
    <xf numFmtId="0" fontId="282" fillId="5" borderId="48" xfId="6" applyFont="1" applyFill="1" applyBorder="1" applyAlignment="1" applyProtection="1">
      <alignment horizontal="left"/>
    </xf>
    <xf numFmtId="0" fontId="22" fillId="5" borderId="196" xfId="9" applyNumberFormat="1" applyFont="1" applyFill="1" applyBorder="1" applyAlignment="1" applyProtection="1">
      <alignment horizontal="center" vertical="center"/>
    </xf>
    <xf numFmtId="0" fontId="144" fillId="5" borderId="0" xfId="9" applyFont="1" applyFill="1" applyBorder="1" applyAlignment="1" applyProtection="1">
      <alignment horizontal="left"/>
    </xf>
    <xf numFmtId="0" fontId="283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84" fillId="40" borderId="219" xfId="0" applyNumberFormat="1" applyFont="1" applyFill="1" applyBorder="1" applyAlignment="1" applyProtection="1">
      <alignment horizontal="center"/>
    </xf>
    <xf numFmtId="168" fontId="284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83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85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66" fillId="16" borderId="98" xfId="0" applyNumberFormat="1" applyFont="1" applyFill="1" applyBorder="1" applyAlignment="1" applyProtection="1">
      <alignment horizontal="center"/>
    </xf>
    <xf numFmtId="180" fontId="277" fillId="16" borderId="98" xfId="0" applyNumberFormat="1" applyFont="1" applyFill="1" applyBorder="1" applyAlignment="1" applyProtection="1">
      <alignment horizontal="center"/>
    </xf>
    <xf numFmtId="171" fontId="286" fillId="17" borderId="83" xfId="0" applyNumberFormat="1" applyFont="1" applyFill="1" applyBorder="1" applyAlignment="1" applyProtection="1">
      <alignment horizontal="center"/>
    </xf>
    <xf numFmtId="171" fontId="286" fillId="17" borderId="254" xfId="0" applyNumberFormat="1" applyFont="1" applyFill="1" applyBorder="1" applyAlignment="1" applyProtection="1">
      <alignment horizontal="center"/>
    </xf>
    <xf numFmtId="171" fontId="28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67" fillId="16" borderId="333" xfId="0" applyFont="1" applyFill="1" applyBorder="1" applyAlignment="1" applyProtection="1">
      <alignment horizontal="left"/>
    </xf>
    <xf numFmtId="0" fontId="268" fillId="16" borderId="333" xfId="0" applyFont="1" applyFill="1" applyBorder="1" applyAlignment="1" applyProtection="1">
      <alignment horizontal="right"/>
    </xf>
    <xf numFmtId="176" fontId="278" fillId="16" borderId="333" xfId="0" applyNumberFormat="1" applyFont="1" applyFill="1" applyBorder="1" applyAlignment="1" applyProtection="1">
      <alignment horizontal="center"/>
    </xf>
    <xf numFmtId="176" fontId="278" fillId="16" borderId="334" xfId="0" applyNumberFormat="1" applyFont="1" applyFill="1" applyBorder="1" applyAlignment="1" applyProtection="1">
      <alignment horizontal="center"/>
    </xf>
    <xf numFmtId="0" fontId="277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83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87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88" fillId="32" borderId="0" xfId="0" applyNumberFormat="1" applyFont="1" applyFill="1" applyBorder="1" applyAlignment="1" applyProtection="1">
      <alignment horizontal="center"/>
    </xf>
    <xf numFmtId="168" fontId="289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290" fillId="32" borderId="0" xfId="0" applyNumberFormat="1" applyFont="1" applyFill="1" applyBorder="1" applyAlignment="1" applyProtection="1">
      <alignment horizontal="center"/>
    </xf>
    <xf numFmtId="171" fontId="291" fillId="17" borderId="254" xfId="0" applyNumberFormat="1" applyFont="1" applyFill="1" applyBorder="1" applyAlignment="1" applyProtection="1">
      <alignment horizontal="center"/>
    </xf>
    <xf numFmtId="171" fontId="291" fillId="17" borderId="83" xfId="0" applyNumberFormat="1" applyFont="1" applyFill="1" applyBorder="1" applyAlignment="1" applyProtection="1">
      <alignment horizontal="center"/>
    </xf>
    <xf numFmtId="171" fontId="291" fillId="17" borderId="82" xfId="0" applyNumberFormat="1" applyFont="1" applyFill="1" applyBorder="1" applyAlignment="1" applyProtection="1">
      <alignment horizontal="center"/>
    </xf>
    <xf numFmtId="171" fontId="292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9" applyFont="1" applyFill="1" applyBorder="1" applyProtection="1"/>
    <xf numFmtId="0" fontId="144" fillId="17" borderId="174" xfId="9" applyFont="1" applyFill="1" applyBorder="1" applyProtection="1"/>
    <xf numFmtId="0" fontId="185" fillId="2" borderId="0" xfId="0" applyFont="1" applyFill="1" applyProtection="1"/>
    <xf numFmtId="0" fontId="293" fillId="43" borderId="0" xfId="0" applyFont="1" applyFill="1" applyProtection="1"/>
    <xf numFmtId="0" fontId="294" fillId="43" borderId="0" xfId="0" applyFont="1" applyFill="1" applyProtection="1"/>
    <xf numFmtId="168" fontId="261" fillId="16" borderId="255" xfId="0" applyNumberFormat="1" applyFont="1" applyFill="1" applyBorder="1" applyProtection="1"/>
    <xf numFmtId="168" fontId="264" fillId="16" borderId="255" xfId="0" applyNumberFormat="1" applyFont="1" applyFill="1" applyBorder="1" applyProtection="1"/>
    <xf numFmtId="0" fontId="295" fillId="16" borderId="196" xfId="0" applyFont="1" applyFill="1" applyBorder="1" applyAlignment="1" applyProtection="1">
      <alignment horizontal="center" vertical="center"/>
    </xf>
    <xf numFmtId="0" fontId="296" fillId="16" borderId="0" xfId="0" applyFont="1" applyFill="1" applyAlignment="1" applyProtection="1">
      <alignment horizontal="center"/>
    </xf>
    <xf numFmtId="0" fontId="297" fillId="16" borderId="0" xfId="0" applyFont="1" applyFill="1" applyAlignment="1" applyProtection="1">
      <alignment horizontal="center"/>
    </xf>
    <xf numFmtId="0" fontId="295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10" applyNumberFormat="1" applyFont="1" applyFill="1" applyBorder="1" applyAlignment="1" applyProtection="1"/>
    <xf numFmtId="38" fontId="90" fillId="5" borderId="129" xfId="10" applyNumberFormat="1" applyFont="1" applyFill="1" applyBorder="1" applyAlignment="1" applyProtection="1"/>
    <xf numFmtId="38" fontId="93" fillId="8" borderId="87" xfId="10" applyNumberFormat="1" applyFont="1" applyFill="1" applyBorder="1" applyAlignment="1" applyProtection="1"/>
    <xf numFmtId="38" fontId="90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9" applyFont="1" applyFill="1" applyBorder="1" applyAlignment="1" applyProtection="1">
      <alignment vertical="center"/>
    </xf>
    <xf numFmtId="0" fontId="13" fillId="5" borderId="183" xfId="9" applyFont="1" applyFill="1" applyBorder="1" applyAlignment="1" applyProtection="1">
      <alignment horizontal="left" vertical="center"/>
    </xf>
    <xf numFmtId="0" fontId="12" fillId="5" borderId="183" xfId="6" applyFont="1" applyFill="1" applyBorder="1" applyAlignment="1" applyProtection="1">
      <alignment horizontal="left" vertical="center"/>
    </xf>
    <xf numFmtId="0" fontId="7" fillId="5" borderId="184" xfId="6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298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299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9" applyFont="1" applyFill="1" applyBorder="1" applyAlignment="1" applyProtection="1">
      <alignment vertical="center"/>
    </xf>
    <xf numFmtId="0" fontId="13" fillId="5" borderId="162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00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01" fillId="2" borderId="0" xfId="0" applyNumberFormat="1" applyFont="1" applyFill="1" applyAlignment="1" applyProtection="1">
      <alignment horizontal="right"/>
    </xf>
    <xf numFmtId="4" fontId="301" fillId="2" borderId="0" xfId="0" applyNumberFormat="1" applyFont="1" applyFill="1" applyAlignment="1" applyProtection="1">
      <alignment horizontal="left"/>
    </xf>
    <xf numFmtId="4" fontId="300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64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9" applyFont="1" applyFill="1" applyBorder="1" applyProtection="1"/>
    <xf numFmtId="168" fontId="2" fillId="0" borderId="220" xfId="10" applyNumberFormat="1" applyFont="1" applyBorder="1" applyAlignment="1" applyProtection="1"/>
    <xf numFmtId="168" fontId="73" fillId="0" borderId="220" xfId="10" applyNumberFormat="1" applyFont="1" applyBorder="1" applyAlignment="1" applyProtection="1"/>
    <xf numFmtId="0" fontId="7" fillId="2" borderId="219" xfId="9" applyFont="1" applyFill="1" applyBorder="1" applyProtection="1"/>
    <xf numFmtId="168" fontId="2" fillId="25" borderId="197" xfId="10" applyNumberFormat="1" applyFont="1" applyFill="1" applyBorder="1" applyAlignment="1" applyProtection="1"/>
    <xf numFmtId="168" fontId="73" fillId="25" borderId="198" xfId="10" applyNumberFormat="1" applyFont="1" applyFill="1" applyBorder="1" applyAlignment="1" applyProtection="1"/>
    <xf numFmtId="168" fontId="73" fillId="0" borderId="221" xfId="10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10" applyNumberFormat="1" applyFont="1" applyBorder="1" applyAlignment="1" applyProtection="1"/>
    <xf numFmtId="164" fontId="73" fillId="0" borderId="220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24" xfId="10" applyNumberFormat="1" applyFont="1" applyFill="1" applyBorder="1" applyAlignment="1" applyProtection="1">
      <alignment horizontal="center" vertical="center" wrapText="1"/>
    </xf>
    <xf numFmtId="164" fontId="29" fillId="21" borderId="192" xfId="10" applyNumberFormat="1" applyFont="1" applyFill="1" applyBorder="1" applyAlignment="1" applyProtection="1">
      <alignment horizontal="center" vertical="center" wrapText="1"/>
    </xf>
    <xf numFmtId="164" fontId="2" fillId="21" borderId="124" xfId="10" applyNumberFormat="1" applyFont="1" applyFill="1" applyBorder="1" applyAlignment="1" applyProtection="1">
      <alignment horizontal="center" vertical="center"/>
    </xf>
    <xf numFmtId="164" fontId="2" fillId="21" borderId="184" xfId="10" applyNumberFormat="1" applyFont="1" applyFill="1" applyBorder="1" applyAlignment="1" applyProtection="1">
      <alignment horizontal="center" vertical="center"/>
    </xf>
    <xf numFmtId="164" fontId="29" fillId="21" borderId="184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90" xfId="10" applyNumberFormat="1" applyFont="1" applyFill="1" applyBorder="1" applyAlignment="1" applyProtection="1">
      <alignment horizontal="center" vertical="center"/>
    </xf>
    <xf numFmtId="166" fontId="2" fillId="45" borderId="256" xfId="10" applyNumberFormat="1" applyFont="1" applyFill="1" applyBorder="1" applyAlignment="1" applyProtection="1">
      <alignment horizontal="center" vertical="center"/>
    </xf>
    <xf numFmtId="164" fontId="22" fillId="45" borderId="124" xfId="10" applyNumberFormat="1" applyFont="1" applyFill="1" applyBorder="1" applyAlignment="1" applyProtection="1">
      <alignment horizontal="center" vertical="center" wrapText="1"/>
    </xf>
    <xf numFmtId="164" fontId="29" fillId="45" borderId="184" xfId="10" applyNumberFormat="1" applyFont="1" applyFill="1" applyBorder="1" applyAlignment="1" applyProtection="1">
      <alignment horizontal="center" vertical="center" wrapText="1"/>
    </xf>
    <xf numFmtId="164" fontId="2" fillId="45" borderId="124" xfId="10" applyNumberFormat="1" applyFont="1" applyFill="1" applyBorder="1" applyAlignment="1" applyProtection="1">
      <alignment horizontal="center" vertical="center"/>
    </xf>
    <xf numFmtId="164" fontId="2" fillId="45" borderId="184" xfId="10" applyNumberFormat="1" applyFont="1" applyFill="1" applyBorder="1" applyAlignment="1" applyProtection="1">
      <alignment horizontal="center" vertical="center"/>
    </xf>
    <xf numFmtId="164" fontId="2" fillId="45" borderId="124" xfId="10" applyNumberFormat="1" applyFont="1" applyFill="1" applyBorder="1" applyAlignment="1" applyProtection="1">
      <alignment horizontal="center" vertical="center" wrapText="1"/>
    </xf>
    <xf numFmtId="164" fontId="6" fillId="45" borderId="184" xfId="10" applyNumberFormat="1" applyFont="1" applyFill="1" applyBorder="1" applyAlignment="1" applyProtection="1">
      <alignment horizontal="center" vertical="center" wrapText="1"/>
    </xf>
    <xf numFmtId="38" fontId="24" fillId="45" borderId="189" xfId="10" applyNumberFormat="1" applyFont="1" applyFill="1" applyBorder="1" applyAlignment="1" applyProtection="1"/>
    <xf numFmtId="167" fontId="8" fillId="45" borderId="98" xfId="10" applyNumberFormat="1" applyFont="1" applyFill="1" applyBorder="1" applyAlignment="1" applyProtection="1">
      <alignment horizontal="center" vertical="center"/>
    </xf>
    <xf numFmtId="168" fontId="2" fillId="45" borderId="96" xfId="10" applyNumberFormat="1" applyFont="1" applyFill="1" applyBorder="1" applyAlignment="1" applyProtection="1">
      <alignment horizontal="right"/>
    </xf>
    <xf numFmtId="168" fontId="3" fillId="45" borderId="99" xfId="10" applyNumberFormat="1" applyFont="1" applyFill="1" applyBorder="1" applyAlignment="1" applyProtection="1">
      <alignment horizontal="right"/>
    </xf>
    <xf numFmtId="164" fontId="13" fillId="21" borderId="184" xfId="10" applyNumberFormat="1" applyFont="1" applyFill="1" applyBorder="1" applyAlignment="1" applyProtection="1">
      <alignment horizontal="center" vertical="center" wrapText="1"/>
    </xf>
    <xf numFmtId="38" fontId="24" fillId="21" borderId="189" xfId="10" applyNumberFormat="1" applyFont="1" applyFill="1" applyBorder="1" applyAlignment="1" applyProtection="1"/>
    <xf numFmtId="167" fontId="24" fillId="21" borderId="98" xfId="10" applyNumberFormat="1" applyFont="1" applyFill="1" applyBorder="1" applyAlignment="1" applyProtection="1">
      <alignment horizontal="center"/>
    </xf>
    <xf numFmtId="164" fontId="13" fillId="45" borderId="184" xfId="10" applyNumberFormat="1" applyFont="1" applyFill="1" applyBorder="1" applyAlignment="1" applyProtection="1">
      <alignment horizontal="center" vertical="center" wrapText="1"/>
    </xf>
    <xf numFmtId="167" fontId="58" fillId="45" borderId="98" xfId="10" applyNumberFormat="1" applyFont="1" applyFill="1" applyBorder="1" applyAlignment="1" applyProtection="1">
      <alignment horizontal="center" vertical="center"/>
    </xf>
    <xf numFmtId="0" fontId="26" fillId="16" borderId="151" xfId="9" applyFont="1" applyFill="1" applyBorder="1" applyProtection="1"/>
    <xf numFmtId="0" fontId="7" fillId="16" borderId="153" xfId="9" applyFont="1" applyFill="1" applyBorder="1" applyProtection="1"/>
    <xf numFmtId="0" fontId="54" fillId="16" borderId="187" xfId="9" applyFont="1" applyFill="1" applyBorder="1" applyProtection="1"/>
    <xf numFmtId="0" fontId="7" fillId="16" borderId="205" xfId="9" applyFont="1" applyFill="1" applyBorder="1" applyProtection="1"/>
    <xf numFmtId="0" fontId="59" fillId="16" borderId="187" xfId="9" applyFont="1" applyFill="1" applyBorder="1" applyProtection="1"/>
    <xf numFmtId="0" fontId="71" fillId="16" borderId="151" xfId="9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02" fillId="16" borderId="268" xfId="0" applyFont="1" applyFill="1" applyBorder="1" applyAlignment="1" applyProtection="1">
      <alignment horizontal="center"/>
    </xf>
    <xf numFmtId="0" fontId="264" fillId="16" borderId="85" xfId="0" applyFont="1" applyFill="1" applyBorder="1" applyAlignment="1" applyProtection="1">
      <alignment horizontal="center" vertical="center"/>
    </xf>
    <xf numFmtId="180" fontId="303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9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04" fillId="5" borderId="183" xfId="9" applyFont="1" applyFill="1" applyBorder="1" applyAlignment="1" applyProtection="1">
      <alignment horizontal="left" vertical="center"/>
    </xf>
    <xf numFmtId="0" fontId="305" fillId="5" borderId="183" xfId="6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03" fillId="33" borderId="245" xfId="0" applyNumberFormat="1" applyFont="1" applyFill="1" applyBorder="1" applyAlignment="1" applyProtection="1">
      <alignment horizontal="left"/>
    </xf>
    <xf numFmtId="4" fontId="269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64" fillId="5" borderId="240" xfId="0" applyNumberFormat="1" applyFont="1" applyFill="1" applyBorder="1" applyAlignment="1" applyProtection="1">
      <alignment horizontal="center"/>
    </xf>
    <xf numFmtId="171" fontId="264" fillId="33" borderId="196" xfId="0" applyNumberFormat="1" applyFont="1" applyFill="1" applyBorder="1" applyAlignment="1" applyProtection="1">
      <alignment horizontal="center"/>
    </xf>
    <xf numFmtId="168" fontId="264" fillId="33" borderId="277" xfId="0" applyNumberFormat="1" applyFont="1" applyFill="1" applyBorder="1" applyProtection="1"/>
    <xf numFmtId="38" fontId="81" fillId="5" borderId="48" xfId="10" applyNumberFormat="1" applyFont="1" applyFill="1" applyBorder="1" applyAlignment="1" applyProtection="1">
      <alignment horizontal="right"/>
    </xf>
    <xf numFmtId="0" fontId="160" fillId="5" borderId="162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62" xfId="10" applyNumberFormat="1" applyFont="1" applyFill="1" applyBorder="1" applyAlignment="1" applyProtection="1">
      <alignment horizontal="center" vertical="center"/>
    </xf>
    <xf numFmtId="38" fontId="2" fillId="48" borderId="190" xfId="10" applyNumberFormat="1" applyFont="1" applyFill="1" applyBorder="1" applyAlignment="1" applyProtection="1">
      <alignment horizontal="center" vertical="center"/>
    </xf>
    <xf numFmtId="166" fontId="2" fillId="48" borderId="256" xfId="10" applyNumberFormat="1" applyFont="1" applyFill="1" applyBorder="1" applyAlignment="1" applyProtection="1">
      <alignment horizontal="center" vertical="center"/>
    </xf>
    <xf numFmtId="168" fontId="29" fillId="48" borderId="183" xfId="10" applyNumberFormat="1" applyFont="1" applyFill="1" applyBorder="1" applyAlignment="1" applyProtection="1">
      <alignment horizontal="center" vertical="center" wrapText="1"/>
    </xf>
    <xf numFmtId="1" fontId="2" fillId="48" borderId="183" xfId="10" applyNumberFormat="1" applyFont="1" applyFill="1" applyBorder="1" applyAlignment="1" applyProtection="1">
      <alignment horizontal="center" vertical="center"/>
    </xf>
    <xf numFmtId="168" fontId="22" fillId="48" borderId="230" xfId="10" applyNumberFormat="1" applyFont="1" applyFill="1" applyBorder="1" applyAlignment="1" applyProtection="1">
      <alignment horizontal="center" vertical="center" wrapText="1"/>
    </xf>
    <xf numFmtId="1" fontId="2" fillId="48" borderId="230" xfId="10" applyNumberFormat="1" applyFont="1" applyFill="1" applyBorder="1" applyAlignment="1" applyProtection="1">
      <alignment horizontal="center" vertical="center"/>
    </xf>
    <xf numFmtId="38" fontId="2" fillId="48" borderId="189" xfId="10" applyNumberFormat="1" applyFont="1" applyFill="1" applyBorder="1" applyAlignment="1" applyProtection="1"/>
    <xf numFmtId="167" fontId="2" fillId="48" borderId="98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10" applyNumberFormat="1" applyFont="1" applyFill="1" applyBorder="1" applyAlignment="1" applyProtection="1"/>
    <xf numFmtId="171" fontId="37" fillId="4" borderId="93" xfId="10" applyNumberFormat="1" applyFont="1" applyFill="1" applyBorder="1" applyAlignment="1" applyProtection="1"/>
    <xf numFmtId="168" fontId="2" fillId="16" borderId="197" xfId="10" applyNumberFormat="1" applyFont="1" applyFill="1" applyBorder="1" applyAlignment="1" applyProtection="1"/>
    <xf numFmtId="168" fontId="73" fillId="16" borderId="198" xfId="10" applyNumberFormat="1" applyFont="1" applyFill="1" applyBorder="1" applyAlignment="1" applyProtection="1"/>
    <xf numFmtId="168" fontId="2" fillId="0" borderId="221" xfId="10" applyNumberFormat="1" applyFont="1" applyBorder="1" applyAlignment="1" applyProtection="1">
      <alignment horizontal="center"/>
    </xf>
    <xf numFmtId="0" fontId="70" fillId="17" borderId="169" xfId="9" applyFont="1" applyFill="1" applyBorder="1" applyProtection="1"/>
    <xf numFmtId="38" fontId="2" fillId="23" borderId="197" xfId="10" applyNumberFormat="1" applyFont="1" applyFill="1" applyBorder="1" applyAlignment="1" applyProtection="1"/>
    <xf numFmtId="38" fontId="2" fillId="23" borderId="148" xfId="10" applyNumberFormat="1" applyFont="1" applyFill="1" applyBorder="1" applyAlignment="1" applyProtection="1"/>
    <xf numFmtId="168" fontId="73" fillId="0" borderId="219" xfId="10" applyNumberFormat="1" applyFont="1" applyBorder="1" applyAlignment="1" applyProtection="1"/>
    <xf numFmtId="168" fontId="2" fillId="43" borderId="220" xfId="10" applyNumberFormat="1" applyFont="1" applyFill="1" applyBorder="1" applyAlignment="1" applyProtection="1"/>
    <xf numFmtId="168" fontId="73" fillId="43" borderId="220" xfId="10" applyNumberFormat="1" applyFont="1" applyFill="1" applyBorder="1" applyAlignment="1" applyProtection="1"/>
    <xf numFmtId="38" fontId="12" fillId="29" borderId="197" xfId="10" applyNumberFormat="1" applyFont="1" applyFill="1" applyBorder="1" applyAlignment="1" applyProtection="1">
      <alignment horizontal="left"/>
    </xf>
    <xf numFmtId="38" fontId="12" fillId="29" borderId="198" xfId="10" applyNumberFormat="1" applyFont="1" applyFill="1" applyBorder="1" applyAlignment="1" applyProtection="1">
      <alignment horizontal="left"/>
    </xf>
    <xf numFmtId="168" fontId="2" fillId="17" borderId="252" xfId="10" applyNumberFormat="1" applyFont="1" applyFill="1" applyBorder="1" applyAlignment="1" applyProtection="1">
      <alignment horizontal="center"/>
    </xf>
    <xf numFmtId="168" fontId="73" fillId="17" borderId="252" xfId="10" applyNumberFormat="1" applyFont="1" applyFill="1" applyBorder="1" applyAlignment="1" applyProtection="1">
      <alignment horizontal="center"/>
    </xf>
    <xf numFmtId="0" fontId="7" fillId="17" borderId="222" xfId="9" applyFont="1" applyFill="1" applyBorder="1" applyProtection="1"/>
    <xf numFmtId="168" fontId="2" fillId="21" borderId="223" xfId="10" applyNumberFormat="1" applyFont="1" applyFill="1" applyBorder="1" applyAlignment="1" applyProtection="1"/>
    <xf numFmtId="168" fontId="73" fillId="21" borderId="223" xfId="10" applyNumberFormat="1" applyFont="1" applyFill="1" applyBorder="1" applyAlignment="1" applyProtection="1"/>
    <xf numFmtId="168" fontId="70" fillId="23" borderId="196" xfId="10" applyNumberFormat="1" applyFont="1" applyFill="1" applyBorder="1" applyAlignment="1" applyProtection="1">
      <alignment horizontal="right"/>
    </xf>
    <xf numFmtId="164" fontId="70" fillId="23" borderId="196" xfId="10" applyNumberFormat="1" applyFont="1" applyFill="1" applyBorder="1" applyAlignment="1" applyProtection="1">
      <alignment horizontal="right"/>
    </xf>
    <xf numFmtId="164" fontId="73" fillId="0" borderId="219" xfId="10" applyNumberFormat="1" applyFont="1" applyBorder="1" applyAlignment="1" applyProtection="1"/>
    <xf numFmtId="164" fontId="2" fillId="43" borderId="220" xfId="10" applyNumberFormat="1" applyFont="1" applyFill="1" applyBorder="1" applyAlignment="1" applyProtection="1"/>
    <xf numFmtId="164" fontId="73" fillId="43" borderId="220" xfId="10" applyNumberFormat="1" applyFont="1" applyFill="1" applyBorder="1" applyAlignment="1" applyProtection="1"/>
    <xf numFmtId="164" fontId="2" fillId="21" borderId="223" xfId="10" applyNumberFormat="1" applyFont="1" applyFill="1" applyBorder="1" applyAlignment="1" applyProtection="1"/>
    <xf numFmtId="164" fontId="73" fillId="21" borderId="223" xfId="10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06" fillId="42" borderId="338" xfId="0" applyFont="1" applyFill="1" applyBorder="1" applyProtection="1"/>
    <xf numFmtId="0" fontId="307" fillId="42" borderId="339" xfId="0" applyFont="1" applyFill="1" applyBorder="1" applyProtection="1"/>
    <xf numFmtId="0" fontId="306" fillId="42" borderId="340" xfId="0" applyFont="1" applyFill="1" applyBorder="1" applyProtection="1"/>
    <xf numFmtId="0" fontId="307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07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6" xfId="9" applyNumberFormat="1" applyFont="1" applyFill="1" applyBorder="1" applyAlignment="1" applyProtection="1">
      <alignment horizontal="center" vertical="center"/>
    </xf>
    <xf numFmtId="0" fontId="306" fillId="42" borderId="338" xfId="0" applyFont="1" applyFill="1" applyBorder="1" applyAlignment="1" applyProtection="1">
      <alignment horizontal="left" vertical="top"/>
    </xf>
    <xf numFmtId="0" fontId="306" fillId="42" borderId="344" xfId="0" applyFont="1" applyFill="1" applyBorder="1" applyAlignment="1" applyProtection="1">
      <alignment horizontal="center" vertical="top"/>
    </xf>
    <xf numFmtId="0" fontId="307" fillId="42" borderId="344" xfId="0" applyFont="1" applyFill="1" applyBorder="1" applyAlignment="1" applyProtection="1">
      <alignment horizontal="center" vertical="top"/>
    </xf>
    <xf numFmtId="0" fontId="308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06" fillId="50" borderId="0" xfId="0" applyFont="1" applyFill="1" applyBorder="1" applyProtection="1"/>
    <xf numFmtId="0" fontId="307" fillId="50" borderId="0" xfId="0" applyFont="1" applyFill="1" applyBorder="1" applyProtection="1"/>
    <xf numFmtId="0" fontId="308" fillId="50" borderId="341" xfId="0" applyFont="1" applyFill="1" applyBorder="1" applyProtection="1"/>
    <xf numFmtId="0" fontId="175" fillId="42" borderId="342" xfId="0" applyFont="1" applyFill="1" applyBorder="1" applyProtection="1"/>
    <xf numFmtId="0" fontId="306" fillId="42" borderId="345" xfId="0" applyFont="1" applyFill="1" applyBorder="1" applyProtection="1"/>
    <xf numFmtId="0" fontId="307" fillId="42" borderId="345" xfId="0" applyFont="1" applyFill="1" applyBorder="1" applyProtection="1"/>
    <xf numFmtId="0" fontId="308" fillId="42" borderId="343" xfId="0" applyFont="1" applyFill="1" applyBorder="1" applyProtection="1"/>
    <xf numFmtId="0" fontId="175" fillId="42" borderId="346" xfId="0" applyFont="1" applyFill="1" applyBorder="1" applyProtection="1"/>
    <xf numFmtId="0" fontId="306" fillId="42" borderId="347" xfId="0" applyFont="1" applyFill="1" applyBorder="1" applyProtection="1"/>
    <xf numFmtId="0" fontId="307" fillId="42" borderId="347" xfId="0" applyFont="1" applyFill="1" applyBorder="1" applyProtection="1"/>
    <xf numFmtId="0" fontId="308" fillId="42" borderId="348" xfId="0" applyFont="1" applyFill="1" applyBorder="1" applyProtection="1"/>
    <xf numFmtId="0" fontId="306" fillId="42" borderId="349" xfId="0" applyFont="1" applyFill="1" applyBorder="1" applyProtection="1"/>
    <xf numFmtId="0" fontId="306" fillId="42" borderId="0" xfId="0" applyFont="1" applyFill="1" applyBorder="1" applyProtection="1"/>
    <xf numFmtId="0" fontId="308" fillId="42" borderId="350" xfId="0" applyFont="1" applyFill="1" applyBorder="1" applyProtection="1"/>
    <xf numFmtId="0" fontId="175" fillId="50" borderId="338" xfId="0" applyFont="1" applyFill="1" applyBorder="1" applyProtection="1"/>
    <xf numFmtId="0" fontId="306" fillId="50" borderId="344" xfId="0" applyFont="1" applyFill="1" applyBorder="1" applyProtection="1"/>
    <xf numFmtId="0" fontId="307" fillId="50" borderId="344" xfId="0" applyFont="1" applyFill="1" applyBorder="1" applyProtection="1"/>
    <xf numFmtId="0" fontId="308" fillId="50" borderId="339" xfId="0" applyFont="1" applyFill="1" applyBorder="1" applyProtection="1"/>
    <xf numFmtId="0" fontId="306" fillId="50" borderId="340" xfId="0" applyFont="1" applyFill="1" applyBorder="1" applyProtection="1"/>
    <xf numFmtId="0" fontId="306" fillId="50" borderId="342" xfId="0" applyFont="1" applyFill="1" applyBorder="1" applyProtection="1"/>
    <xf numFmtId="0" fontId="306" fillId="50" borderId="345" xfId="0" applyFont="1" applyFill="1" applyBorder="1" applyProtection="1"/>
    <xf numFmtId="0" fontId="308" fillId="50" borderId="343" xfId="0" applyFont="1" applyFill="1" applyBorder="1" applyProtection="1"/>
    <xf numFmtId="0" fontId="306" fillId="42" borderId="146" xfId="0" applyFont="1" applyFill="1" applyBorder="1" applyAlignment="1" applyProtection="1">
      <alignment vertical="center"/>
    </xf>
    <xf numFmtId="170" fontId="275" fillId="42" borderId="231" xfId="0" applyNumberFormat="1" applyFont="1" applyFill="1" applyBorder="1" applyAlignment="1" applyProtection="1">
      <alignment horizontal="center"/>
    </xf>
    <xf numFmtId="0" fontId="307" fillId="42" borderId="87" xfId="0" applyFont="1" applyFill="1" applyBorder="1" applyAlignment="1" applyProtection="1">
      <alignment vertical="center"/>
    </xf>
    <xf numFmtId="0" fontId="306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64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86" fillId="17" borderId="8" xfId="0" applyNumberFormat="1" applyFont="1" applyFill="1" applyBorder="1" applyAlignment="1" applyProtection="1">
      <alignment horizontal="center"/>
    </xf>
    <xf numFmtId="171" fontId="291" fillId="17" borderId="10" xfId="0" applyNumberFormat="1" applyFont="1" applyFill="1" applyBorder="1" applyAlignment="1" applyProtection="1">
      <alignment horizontal="center"/>
    </xf>
    <xf numFmtId="171" fontId="286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64" fillId="33" borderId="287" xfId="0" applyNumberFormat="1" applyFont="1" applyFill="1" applyBorder="1" applyProtection="1"/>
    <xf numFmtId="168" fontId="264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10" applyNumberFormat="1" applyFont="1" applyFill="1" applyBorder="1" applyAlignment="1" applyProtection="1">
      <alignment horizontal="center"/>
    </xf>
    <xf numFmtId="0" fontId="309" fillId="17" borderId="83" xfId="0" applyFont="1" applyFill="1" applyBorder="1" applyProtection="1"/>
    <xf numFmtId="0" fontId="310" fillId="5" borderId="82" xfId="0" applyFont="1" applyFill="1" applyBorder="1" applyAlignment="1" applyProtection="1">
      <alignment horizontal="center"/>
    </xf>
    <xf numFmtId="171" fontId="311" fillId="32" borderId="0" xfId="0" applyNumberFormat="1" applyFont="1" applyFill="1" applyBorder="1" applyAlignment="1" applyProtection="1">
      <alignment horizontal="center"/>
    </xf>
    <xf numFmtId="171" fontId="312" fillId="32" borderId="0" xfId="0" applyNumberFormat="1" applyFont="1" applyFill="1" applyBorder="1" applyAlignment="1" applyProtection="1">
      <alignment horizontal="center"/>
    </xf>
    <xf numFmtId="0" fontId="191" fillId="15" borderId="289" xfId="7" applyFont="1" applyFill="1" applyBorder="1" applyAlignment="1"/>
    <xf numFmtId="0" fontId="208" fillId="15" borderId="289" xfId="7" applyFont="1" applyFill="1" applyBorder="1"/>
    <xf numFmtId="0" fontId="209" fillId="15" borderId="289" xfId="7" applyFont="1" applyFill="1" applyBorder="1"/>
    <xf numFmtId="0" fontId="210" fillId="2" borderId="0" xfId="4" applyFill="1" applyBorder="1"/>
    <xf numFmtId="0" fontId="137" fillId="2" borderId="0" xfId="4" applyFont="1" applyFill="1" applyAlignment="1">
      <alignment horizontal="center"/>
    </xf>
    <xf numFmtId="0" fontId="210" fillId="2" borderId="0" xfId="4" applyFill="1"/>
    <xf numFmtId="0" fontId="210" fillId="0" borderId="0" xfId="4" applyFill="1"/>
    <xf numFmtId="0" fontId="211" fillId="15" borderId="115" xfId="7" applyFont="1" applyFill="1" applyBorder="1" applyAlignment="1"/>
    <xf numFmtId="0" fontId="208" fillId="15" borderId="115" xfId="7" applyFont="1" applyFill="1" applyBorder="1"/>
    <xf numFmtId="0" fontId="209" fillId="15" borderId="115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3" fillId="5" borderId="0" xfId="4" applyFont="1" applyFill="1"/>
    <xf numFmtId="0" fontId="93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5" fillId="15" borderId="290" xfId="4" applyFont="1" applyFill="1" applyBorder="1" applyAlignment="1">
      <alignment horizontal="center" vertical="center"/>
    </xf>
    <xf numFmtId="0" fontId="64" fillId="15" borderId="290" xfId="4" applyFont="1" applyFill="1" applyBorder="1" applyAlignment="1">
      <alignment horizontal="center" vertical="center" wrapText="1"/>
    </xf>
    <xf numFmtId="182" fontId="2" fillId="15" borderId="291" xfId="4" quotePrefix="1" applyNumberFormat="1" applyFont="1" applyFill="1" applyBorder="1" applyAlignment="1">
      <alignment horizontal="center" vertical="center"/>
    </xf>
    <xf numFmtId="0" fontId="295" fillId="21" borderId="196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5" fillId="5" borderId="292" xfId="4" applyFont="1" applyFill="1" applyBorder="1" applyAlignment="1">
      <alignment horizontal="center" vertical="center"/>
    </xf>
    <xf numFmtId="0" fontId="2" fillId="5" borderId="292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93" xfId="4" applyFont="1" applyFill="1" applyBorder="1" applyAlignment="1">
      <alignment horizontal="center"/>
    </xf>
    <xf numFmtId="183" fontId="49" fillId="15" borderId="160" xfId="4" quotePrefix="1" applyNumberFormat="1" applyFont="1" applyFill="1" applyBorder="1" applyAlignment="1">
      <alignment horizontal="center"/>
    </xf>
    <xf numFmtId="0" fontId="15" fillId="0" borderId="294" xfId="4" applyFont="1" applyBorder="1" applyAlignment="1">
      <alignment horizontal="center"/>
    </xf>
    <xf numFmtId="0" fontId="49" fillId="0" borderId="294" xfId="4" quotePrefix="1" applyNumberFormat="1" applyFont="1" applyBorder="1" applyAlignment="1">
      <alignment horizontal="center"/>
    </xf>
    <xf numFmtId="0" fontId="137" fillId="17" borderId="219" xfId="4" applyFont="1" applyFill="1" applyBorder="1" applyAlignment="1">
      <alignment horizontal="center"/>
    </xf>
    <xf numFmtId="0" fontId="15" fillId="0" borderId="295" xfId="4" applyFont="1" applyBorder="1" applyAlignment="1">
      <alignment horizontal="center"/>
    </xf>
    <xf numFmtId="0" fontId="49" fillId="0" borderId="295" xfId="4" quotePrefix="1" applyNumberFormat="1" applyFont="1" applyBorder="1" applyAlignment="1">
      <alignment horizontal="center"/>
    </xf>
    <xf numFmtId="0" fontId="137" fillId="17" borderId="220" xfId="4" applyFont="1" applyFill="1" applyBorder="1" applyAlignment="1">
      <alignment horizontal="center"/>
    </xf>
    <xf numFmtId="0" fontId="100" fillId="0" borderId="295" xfId="4" applyFont="1" applyBorder="1" applyAlignment="1">
      <alignment horizontal="center"/>
    </xf>
    <xf numFmtId="0" fontId="15" fillId="0" borderId="295" xfId="4" quotePrefix="1" applyFont="1" applyBorder="1" applyAlignment="1">
      <alignment horizontal="center"/>
    </xf>
    <xf numFmtId="0" fontId="15" fillId="0" borderId="295" xfId="4" quotePrefix="1" applyFont="1" applyFill="1" applyBorder="1" applyAlignment="1">
      <alignment horizontal="center"/>
    </xf>
    <xf numFmtId="0" fontId="49" fillId="0" borderId="295" xfId="4" quotePrefix="1" applyNumberFormat="1" applyFont="1" applyFill="1" applyBorder="1" applyAlignment="1">
      <alignment horizontal="center"/>
    </xf>
    <xf numFmtId="0" fontId="15" fillId="0" borderId="295" xfId="4" applyFont="1" applyFill="1" applyBorder="1" applyAlignment="1">
      <alignment horizontal="center"/>
    </xf>
    <xf numFmtId="0" fontId="15" fillId="0" borderId="296" xfId="4" applyFont="1" applyFill="1" applyBorder="1" applyAlignment="1">
      <alignment horizontal="center"/>
    </xf>
    <xf numFmtId="0" fontId="49" fillId="0" borderId="296" xfId="4" quotePrefix="1" applyNumberFormat="1" applyFont="1" applyFill="1" applyBorder="1" applyAlignment="1">
      <alignment horizontal="center"/>
    </xf>
    <xf numFmtId="0" fontId="137" fillId="17" borderId="221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100" fillId="0" borderId="295" xfId="4" applyFont="1" applyFill="1" applyBorder="1" applyAlignment="1">
      <alignment horizontal="center"/>
    </xf>
    <xf numFmtId="0" fontId="48" fillId="15" borderId="293" xfId="4" applyFont="1" applyFill="1" applyBorder="1" applyAlignment="1">
      <alignment horizontal="center"/>
    </xf>
    <xf numFmtId="0" fontId="15" fillId="0" borderId="294" xfId="4" applyFont="1" applyFill="1" applyBorder="1" applyAlignment="1">
      <alignment horizontal="center"/>
    </xf>
    <xf numFmtId="0" fontId="49" fillId="0" borderId="294" xfId="4" quotePrefix="1" applyNumberFormat="1" applyFont="1" applyFill="1" applyBorder="1" applyAlignment="1">
      <alignment horizontal="center"/>
    </xf>
    <xf numFmtId="0" fontId="100" fillId="0" borderId="294" xfId="4" applyFont="1" applyFill="1" applyBorder="1" applyAlignment="1">
      <alignment horizontal="center"/>
    </xf>
    <xf numFmtId="0" fontId="217" fillId="2" borderId="297" xfId="4" applyFont="1" applyFill="1" applyBorder="1" applyAlignment="1">
      <alignment horizontal="center"/>
    </xf>
    <xf numFmtId="0" fontId="218" fillId="2" borderId="295" xfId="4" quotePrefix="1" applyNumberFormat="1" applyFont="1" applyFill="1" applyBorder="1" applyAlignment="1">
      <alignment horizontal="center"/>
    </xf>
    <xf numFmtId="0" fontId="15" fillId="5" borderId="295" xfId="4" applyFont="1" applyFill="1" applyBorder="1" applyAlignment="1">
      <alignment horizontal="center"/>
    </xf>
    <xf numFmtId="0" fontId="3" fillId="5" borderId="292" xfId="4" applyFont="1" applyFill="1" applyBorder="1" applyAlignment="1">
      <alignment horizontal="center"/>
    </xf>
    <xf numFmtId="0" fontId="15" fillId="0" borderId="137" xfId="4" applyFont="1" applyFill="1" applyBorder="1" applyAlignment="1">
      <alignment horizontal="center"/>
    </xf>
    <xf numFmtId="0" fontId="49" fillId="0" borderId="137" xfId="4" quotePrefix="1" applyNumberFormat="1" applyFont="1" applyFill="1" applyBorder="1" applyAlignment="1">
      <alignment horizontal="center"/>
    </xf>
    <xf numFmtId="183" fontId="49" fillId="0" borderId="296" xfId="4" quotePrefix="1" applyNumberFormat="1" applyFont="1" applyFill="1" applyBorder="1" applyAlignment="1">
      <alignment horizontal="center"/>
    </xf>
    <xf numFmtId="0" fontId="219" fillId="5" borderId="296" xfId="4" applyFont="1" applyFill="1" applyBorder="1" applyAlignment="1">
      <alignment horizontal="center"/>
    </xf>
    <xf numFmtId="0" fontId="49" fillId="5" borderId="296" xfId="4" quotePrefix="1" applyNumberFormat="1" applyFont="1" applyFill="1" applyBorder="1" applyAlignment="1">
      <alignment horizontal="center"/>
    </xf>
    <xf numFmtId="0" fontId="100" fillId="0" borderId="296" xfId="4" applyFont="1" applyFill="1" applyBorder="1" applyAlignment="1">
      <alignment horizontal="center"/>
    </xf>
    <xf numFmtId="0" fontId="137" fillId="17" borderId="196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7" fillId="0" borderId="0" xfId="4" applyFont="1" applyFill="1" applyAlignment="1">
      <alignment horizontal="center"/>
    </xf>
    <xf numFmtId="0" fontId="313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70" fillId="36" borderId="92" xfId="10" applyNumberFormat="1" applyFont="1" applyFill="1" applyBorder="1" applyAlignment="1" applyProtection="1">
      <alignment horizontal="right"/>
    </xf>
    <xf numFmtId="168" fontId="73" fillId="36" borderId="95" xfId="10" applyNumberFormat="1" applyFont="1" applyFill="1" applyBorder="1" applyAlignment="1" applyProtection="1">
      <alignment horizontal="right"/>
    </xf>
    <xf numFmtId="164" fontId="70" fillId="36" borderId="92" xfId="10" applyNumberFormat="1" applyFont="1" applyFill="1" applyBorder="1" applyAlignment="1" applyProtection="1">
      <alignment horizontal="right"/>
    </xf>
    <xf numFmtId="164" fontId="73" fillId="36" borderId="95" xfId="10" applyNumberFormat="1" applyFont="1" applyFill="1" applyBorder="1" applyAlignment="1" applyProtection="1">
      <alignment horizontal="right"/>
    </xf>
    <xf numFmtId="38" fontId="223" fillId="36" borderId="87" xfId="10" applyNumberFormat="1" applyFont="1" applyFill="1" applyBorder="1" applyAlignment="1" applyProtection="1"/>
    <xf numFmtId="184" fontId="314" fillId="17" borderId="171" xfId="9" applyNumberFormat="1" applyFont="1" applyFill="1" applyBorder="1" applyAlignment="1" applyProtection="1">
      <alignment horizontal="left"/>
    </xf>
    <xf numFmtId="185" fontId="315" fillId="42" borderId="341" xfId="0" applyNumberFormat="1" applyFont="1" applyFill="1" applyBorder="1" applyAlignment="1" applyProtection="1">
      <alignment horizontal="left"/>
    </xf>
    <xf numFmtId="0" fontId="70" fillId="2" borderId="0" xfId="9" applyFont="1" applyFill="1" applyAlignment="1" applyProtection="1">
      <alignment horizontal="right"/>
    </xf>
    <xf numFmtId="168" fontId="2" fillId="0" borderId="196" xfId="10" applyNumberFormat="1" applyFont="1" applyBorder="1" applyAlignment="1" applyProtection="1">
      <alignment horizontal="center"/>
    </xf>
    <xf numFmtId="168" fontId="73" fillId="0" borderId="196" xfId="10" applyNumberFormat="1" applyFont="1" applyBorder="1" applyAlignment="1" applyProtection="1">
      <alignment horizontal="center"/>
    </xf>
    <xf numFmtId="0" fontId="7" fillId="2" borderId="173" xfId="9" applyFont="1" applyFill="1" applyBorder="1" applyProtection="1"/>
    <xf numFmtId="0" fontId="7" fillId="2" borderId="196" xfId="9" applyFont="1" applyFill="1" applyBorder="1" applyProtection="1"/>
    <xf numFmtId="0" fontId="7" fillId="2" borderId="196" xfId="6" applyFont="1" applyFill="1" applyBorder="1" applyProtection="1"/>
    <xf numFmtId="0" fontId="70" fillId="32" borderId="0" xfId="9" applyFont="1" applyFill="1" applyAlignment="1" applyProtection="1">
      <alignment horizontal="right"/>
    </xf>
    <xf numFmtId="186" fontId="285" fillId="17" borderId="171" xfId="9" applyNumberFormat="1" applyFont="1" applyFill="1" applyBorder="1" applyAlignment="1" applyProtection="1">
      <alignment horizontal="left"/>
    </xf>
    <xf numFmtId="184" fontId="285" fillId="17" borderId="175" xfId="9" applyNumberFormat="1" applyFont="1" applyFill="1" applyBorder="1" applyAlignment="1" applyProtection="1">
      <alignment horizontal="center"/>
    </xf>
    <xf numFmtId="184" fontId="285" fillId="17" borderId="171" xfId="9" applyNumberFormat="1" applyFont="1" applyFill="1" applyBorder="1" applyAlignment="1" applyProtection="1">
      <alignment horizontal="left"/>
    </xf>
    <xf numFmtId="186" fontId="315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15" fillId="42" borderId="343" xfId="0" applyNumberFormat="1" applyFont="1" applyFill="1" applyBorder="1" applyAlignment="1" applyProtection="1">
      <alignment horizontal="left" vertical="center"/>
    </xf>
    <xf numFmtId="0" fontId="306" fillId="42" borderId="0" xfId="0" applyFont="1" applyFill="1" applyBorder="1" applyAlignment="1" applyProtection="1">
      <alignment horizontal="center"/>
    </xf>
    <xf numFmtId="0" fontId="306" fillId="42" borderId="350" xfId="0" applyFont="1" applyFill="1" applyBorder="1" applyProtection="1"/>
    <xf numFmtId="38" fontId="316" fillId="21" borderId="162" xfId="10" applyNumberFormat="1" applyFont="1" applyFill="1" applyBorder="1" applyAlignment="1" applyProtection="1">
      <alignment horizontal="center" vertical="center"/>
    </xf>
    <xf numFmtId="38" fontId="317" fillId="45" borderId="162" xfId="10" applyNumberFormat="1" applyFont="1" applyFill="1" applyBorder="1" applyAlignment="1" applyProtection="1">
      <alignment horizontal="center" vertical="center"/>
    </xf>
    <xf numFmtId="38" fontId="318" fillId="16" borderId="162" xfId="10" applyNumberFormat="1" applyFont="1" applyFill="1" applyBorder="1" applyAlignment="1" applyProtection="1">
      <alignment horizontal="center" vertical="center"/>
    </xf>
    <xf numFmtId="38" fontId="319" fillId="16" borderId="162" xfId="10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2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2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20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21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85" fillId="17" borderId="171" xfId="9" quotePrefix="1" applyNumberFormat="1" applyFont="1" applyFill="1" applyBorder="1" applyAlignment="1" applyProtection="1">
      <alignment horizontal="left"/>
    </xf>
    <xf numFmtId="184" fontId="285" fillId="17" borderId="175" xfId="9" quotePrefix="1" applyNumberFormat="1" applyFont="1" applyFill="1" applyBorder="1" applyAlignment="1" applyProtection="1">
      <alignment horizontal="center"/>
    </xf>
    <xf numFmtId="168" fontId="2" fillId="17" borderId="196" xfId="10" applyNumberFormat="1" applyFont="1" applyFill="1" applyBorder="1" applyAlignment="1" applyProtection="1"/>
    <xf numFmtId="168" fontId="73" fillId="17" borderId="196" xfId="10" applyNumberFormat="1" applyFont="1" applyFill="1" applyBorder="1" applyAlignment="1" applyProtection="1"/>
    <xf numFmtId="165" fontId="8" fillId="5" borderId="196" xfId="6" applyNumberFormat="1" applyFont="1" applyFill="1" applyBorder="1" applyAlignment="1" applyProtection="1">
      <alignment horizontal="center" vertical="center"/>
    </xf>
    <xf numFmtId="168" fontId="73" fillId="0" borderId="196" xfId="10" applyNumberFormat="1" applyFont="1" applyBorder="1" applyAlignment="1" applyProtection="1"/>
    <xf numFmtId="168" fontId="2" fillId="32" borderId="221" xfId="10" applyNumberFormat="1" applyFont="1" applyFill="1" applyBorder="1" applyAlignment="1" applyProtection="1"/>
    <xf numFmtId="168" fontId="73" fillId="32" borderId="221" xfId="10" applyNumberFormat="1" applyFont="1" applyFill="1" applyBorder="1" applyAlignment="1" applyProtection="1"/>
    <xf numFmtId="168" fontId="73" fillId="17" borderId="166" xfId="10" applyNumberFormat="1" applyFont="1" applyFill="1" applyBorder="1" applyAlignment="1" applyProtection="1">
      <alignment horizontal="right"/>
    </xf>
    <xf numFmtId="168" fontId="70" fillId="17" borderId="164" xfId="10" applyNumberFormat="1" applyFont="1" applyFill="1" applyBorder="1" applyAlignment="1" applyProtection="1">
      <alignment horizontal="right"/>
    </xf>
    <xf numFmtId="168" fontId="70" fillId="17" borderId="165" xfId="10" applyNumberFormat="1" applyFont="1" applyFill="1" applyBorder="1" applyAlignment="1" applyProtection="1">
      <alignment horizontal="right"/>
    </xf>
    <xf numFmtId="168" fontId="73" fillId="17" borderId="167" xfId="10" applyNumberFormat="1" applyFont="1" applyFill="1" applyBorder="1" applyAlignment="1" applyProtection="1">
      <alignment horizontal="right"/>
    </xf>
    <xf numFmtId="164" fontId="73" fillId="0" borderId="196" xfId="10" applyNumberFormat="1" applyFont="1" applyBorder="1" applyAlignment="1" applyProtection="1"/>
    <xf numFmtId="0" fontId="322" fillId="21" borderId="342" xfId="0" applyFont="1" applyFill="1" applyBorder="1" applyProtection="1"/>
    <xf numFmtId="0" fontId="322" fillId="21" borderId="345" xfId="0" applyFont="1" applyFill="1" applyBorder="1" applyProtection="1"/>
    <xf numFmtId="0" fontId="295" fillId="21" borderId="345" xfId="0" applyFont="1" applyFill="1" applyBorder="1" applyProtection="1"/>
    <xf numFmtId="0" fontId="323" fillId="21" borderId="343" xfId="0" applyFont="1" applyFill="1" applyBorder="1" applyProtection="1"/>
    <xf numFmtId="0" fontId="32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2" fillId="3" borderId="298" xfId="0" applyNumberFormat="1" applyFont="1" applyFill="1" applyBorder="1" applyAlignment="1" applyProtection="1">
      <alignment horizontal="center"/>
    </xf>
    <xf numFmtId="4" fontId="229" fillId="3" borderId="298" xfId="0" applyNumberFormat="1" applyFont="1" applyFill="1" applyBorder="1" applyAlignment="1" applyProtection="1">
      <alignment horizontal="center"/>
    </xf>
    <xf numFmtId="4" fontId="229" fillId="11" borderId="298" xfId="0" applyNumberFormat="1" applyFont="1" applyFill="1" applyBorder="1" applyAlignment="1" applyProtection="1">
      <alignment horizontal="center"/>
    </xf>
    <xf numFmtId="4" fontId="22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2" fillId="7" borderId="298" xfId="0" applyNumberFormat="1" applyFont="1" applyFill="1" applyBorder="1" applyAlignment="1" applyProtection="1">
      <alignment horizontal="center"/>
    </xf>
    <xf numFmtId="179" fontId="202" fillId="11" borderId="298" xfId="0" applyNumberFormat="1" applyFont="1" applyFill="1" applyBorder="1" applyAlignment="1" applyProtection="1">
      <alignment horizontal="center"/>
    </xf>
    <xf numFmtId="4" fontId="202" fillId="3" borderId="298" xfId="0" applyNumberFormat="1" applyFont="1" applyFill="1" applyBorder="1" applyAlignment="1" applyProtection="1">
      <alignment horizontal="center"/>
    </xf>
    <xf numFmtId="171" fontId="202" fillId="11" borderId="298" xfId="0" applyNumberFormat="1" applyFont="1" applyFill="1" applyBorder="1" applyAlignment="1" applyProtection="1">
      <alignment horizontal="center"/>
    </xf>
    <xf numFmtId="171" fontId="202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2" fillId="3" borderId="299" xfId="0" applyNumberFormat="1" applyFont="1" applyFill="1" applyBorder="1" applyAlignment="1" applyProtection="1">
      <alignment horizontal="center"/>
    </xf>
    <xf numFmtId="4" fontId="202" fillId="3" borderId="300" xfId="0" applyNumberFormat="1" applyFont="1" applyFill="1" applyBorder="1" applyAlignment="1" applyProtection="1">
      <alignment horizontal="center"/>
    </xf>
    <xf numFmtId="4" fontId="202" fillId="11" borderId="299" xfId="0" applyNumberFormat="1" applyFont="1" applyFill="1" applyBorder="1" applyAlignment="1" applyProtection="1">
      <alignment horizontal="center"/>
    </xf>
    <xf numFmtId="4" fontId="202" fillId="11" borderId="300" xfId="0" applyNumberFormat="1" applyFont="1" applyFill="1" applyBorder="1" applyAlignment="1" applyProtection="1">
      <alignment horizontal="center"/>
    </xf>
    <xf numFmtId="4" fontId="202" fillId="7" borderId="299" xfId="0" applyNumberFormat="1" applyFont="1" applyFill="1" applyBorder="1" applyAlignment="1" applyProtection="1">
      <alignment horizontal="center"/>
    </xf>
    <xf numFmtId="4" fontId="202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2" fillId="17" borderId="158" xfId="0" applyNumberFormat="1" applyFont="1" applyFill="1" applyBorder="1" applyAlignment="1" applyProtection="1">
      <alignment horizontal="center"/>
    </xf>
    <xf numFmtId="4" fontId="202" fillId="17" borderId="301" xfId="0" applyNumberFormat="1" applyFont="1" applyFill="1" applyBorder="1" applyAlignment="1" applyProtection="1">
      <alignment horizontal="center"/>
    </xf>
    <xf numFmtId="3" fontId="202" fillId="3" borderId="299" xfId="0" applyNumberFormat="1" applyFont="1" applyFill="1" applyBorder="1" applyAlignment="1" applyProtection="1">
      <alignment horizontal="center"/>
    </xf>
    <xf numFmtId="3" fontId="202" fillId="3" borderId="300" xfId="0" applyNumberFormat="1" applyFont="1" applyFill="1" applyBorder="1" applyAlignment="1" applyProtection="1">
      <alignment horizontal="center"/>
    </xf>
    <xf numFmtId="3" fontId="202" fillId="11" borderId="299" xfId="0" applyNumberFormat="1" applyFont="1" applyFill="1" applyBorder="1" applyAlignment="1" applyProtection="1">
      <alignment horizontal="center"/>
    </xf>
    <xf numFmtId="3" fontId="202" fillId="11" borderId="300" xfId="0" applyNumberFormat="1" applyFont="1" applyFill="1" applyBorder="1" applyAlignment="1" applyProtection="1">
      <alignment horizontal="center"/>
    </xf>
    <xf numFmtId="3" fontId="202" fillId="7" borderId="299" xfId="0" applyNumberFormat="1" applyFont="1" applyFill="1" applyBorder="1" applyAlignment="1" applyProtection="1">
      <alignment horizontal="center"/>
    </xf>
    <xf numFmtId="3" fontId="202" fillId="7" borderId="300" xfId="0" applyNumberFormat="1" applyFont="1" applyFill="1" applyBorder="1" applyAlignment="1" applyProtection="1">
      <alignment horizontal="center"/>
    </xf>
    <xf numFmtId="3" fontId="202" fillId="17" borderId="158" xfId="0" applyNumberFormat="1" applyFont="1" applyFill="1" applyBorder="1" applyAlignment="1" applyProtection="1">
      <alignment horizontal="center"/>
    </xf>
    <xf numFmtId="3" fontId="202" fillId="17" borderId="301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30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302" xfId="10" applyNumberFormat="1" applyFont="1" applyFill="1" applyBorder="1" applyAlignment="1" applyProtection="1">
      <alignment horizontal="center"/>
    </xf>
    <xf numFmtId="167" fontId="3" fillId="16" borderId="278" xfId="10" applyNumberFormat="1" applyFont="1" applyFill="1" applyBorder="1" applyAlignment="1" applyProtection="1">
      <alignment horizontal="center"/>
    </xf>
    <xf numFmtId="167" fontId="3" fillId="23" borderId="302" xfId="10" applyNumberFormat="1" applyFont="1" applyFill="1" applyBorder="1" applyAlignment="1" applyProtection="1">
      <alignment horizontal="center" vertical="center"/>
    </xf>
    <xf numFmtId="0" fontId="160" fillId="21" borderId="303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303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60" fillId="16" borderId="93" xfId="6" applyFont="1" applyFill="1" applyBorder="1" applyProtection="1"/>
    <xf numFmtId="0" fontId="223" fillId="17" borderId="280" xfId="6" applyFont="1" applyFill="1" applyBorder="1" applyAlignment="1" applyProtection="1">
      <alignment horizontal="right"/>
    </xf>
    <xf numFmtId="167" fontId="223" fillId="0" borderId="281" xfId="10" applyNumberFormat="1" applyFont="1" applyBorder="1" applyAlignment="1" applyProtection="1">
      <alignment horizontal="center" vertical="center"/>
      <protection locked="0"/>
    </xf>
    <xf numFmtId="0" fontId="223" fillId="17" borderId="304" xfId="6" applyFont="1" applyFill="1" applyBorder="1" applyAlignment="1" applyProtection="1">
      <alignment horizontal="right"/>
    </xf>
    <xf numFmtId="0" fontId="160" fillId="45" borderId="148" xfId="6" applyFont="1" applyFill="1" applyBorder="1" applyAlignment="1" applyProtection="1">
      <alignment horizontal="right"/>
    </xf>
    <xf numFmtId="0" fontId="160" fillId="45" borderId="93" xfId="6" applyFont="1" applyFill="1" applyBorder="1" applyProtection="1"/>
    <xf numFmtId="0" fontId="223" fillId="17" borderId="280" xfId="6" applyFont="1" applyFill="1" applyBorder="1" applyAlignment="1" applyProtection="1">
      <alignment horizontal="left"/>
    </xf>
    <xf numFmtId="0" fontId="223" fillId="17" borderId="304" xfId="6" applyFont="1" applyFill="1" applyBorder="1" applyAlignment="1" applyProtection="1">
      <alignment horizontal="left"/>
    </xf>
    <xf numFmtId="0" fontId="160" fillId="16" borderId="148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60" fillId="2" borderId="0" xfId="6" applyFont="1" applyFill="1" applyAlignment="1" applyProtection="1">
      <alignment horizontal="center"/>
    </xf>
    <xf numFmtId="0" fontId="167" fillId="2" borderId="0" xfId="6" applyFont="1" applyFill="1" applyAlignment="1" applyProtection="1">
      <alignment horizontal="center"/>
    </xf>
    <xf numFmtId="0" fontId="169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70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60" fillId="16" borderId="351" xfId="6" applyFont="1" applyFill="1" applyBorder="1" applyProtection="1"/>
    <xf numFmtId="167" fontId="223" fillId="0" borderId="352" xfId="10" applyNumberFormat="1" applyFont="1" applyBorder="1" applyAlignment="1" applyProtection="1">
      <alignment horizontal="center" vertical="center"/>
      <protection locked="0"/>
    </xf>
    <xf numFmtId="167" fontId="223" fillId="0" borderId="353" xfId="10" applyNumberFormat="1" applyFont="1" applyBorder="1" applyAlignment="1" applyProtection="1">
      <alignment horizontal="center" vertical="center"/>
      <protection locked="0"/>
    </xf>
    <xf numFmtId="167" fontId="223" fillId="0" borderId="163" xfId="10" applyNumberFormat="1" applyFont="1" applyBorder="1" applyAlignment="1" applyProtection="1">
      <alignment horizontal="center" vertical="center"/>
      <protection locked="0"/>
    </xf>
    <xf numFmtId="0" fontId="160" fillId="17" borderId="269" xfId="6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01" fillId="32" borderId="0" xfId="0" applyFont="1" applyFill="1" applyProtection="1"/>
    <xf numFmtId="168" fontId="301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6" applyFont="1" applyFill="1" applyBorder="1" applyAlignment="1" applyProtection="1">
      <alignment horizontal="center"/>
    </xf>
    <xf numFmtId="0" fontId="7" fillId="17" borderId="305" xfId="6" applyFont="1" applyFill="1" applyBorder="1" applyAlignment="1" applyProtection="1">
      <alignment horizontal="center"/>
    </xf>
    <xf numFmtId="215" fontId="285" fillId="29" borderId="48" xfId="9" applyNumberFormat="1" applyFont="1" applyFill="1" applyBorder="1" applyAlignment="1" applyProtection="1">
      <alignment horizontal="center"/>
    </xf>
    <xf numFmtId="215" fontId="76" fillId="17" borderId="48" xfId="9" applyNumberFormat="1" applyFont="1" applyFill="1" applyBorder="1" applyAlignment="1" applyProtection="1">
      <alignment horizontal="center"/>
    </xf>
    <xf numFmtId="215" fontId="285" fillId="8" borderId="48" xfId="9" applyNumberFormat="1" applyFont="1" applyFill="1" applyBorder="1" applyAlignment="1" applyProtection="1">
      <alignment horizontal="center"/>
    </xf>
    <xf numFmtId="164" fontId="8" fillId="45" borderId="96" xfId="10" applyNumberFormat="1" applyFont="1" applyFill="1" applyBorder="1" applyAlignment="1" applyProtection="1">
      <alignment horizontal="right"/>
    </xf>
    <xf numFmtId="164" fontId="15" fillId="45" borderId="99" xfId="10" applyNumberFormat="1" applyFont="1" applyFill="1" applyBorder="1" applyAlignment="1" applyProtection="1">
      <alignment horizontal="right"/>
    </xf>
    <xf numFmtId="164" fontId="8" fillId="21" borderId="96" xfId="10" applyNumberFormat="1" applyFont="1" applyFill="1" applyBorder="1" applyAlignment="1" applyProtection="1"/>
    <xf numFmtId="164" fontId="15" fillId="21" borderId="99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83" fillId="2" borderId="0" xfId="6" applyFont="1" applyFill="1" applyAlignment="1" applyProtection="1">
      <alignment horizontal="center"/>
    </xf>
    <xf numFmtId="0" fontId="160" fillId="21" borderId="303" xfId="6" applyFont="1" applyFill="1" applyBorder="1" applyAlignment="1" applyProtection="1">
      <alignment horizontal="center"/>
    </xf>
    <xf numFmtId="167" fontId="3" fillId="0" borderId="302" xfId="10" applyNumberFormat="1" applyFont="1" applyBorder="1" applyAlignment="1" applyProtection="1">
      <alignment horizontal="center"/>
    </xf>
    <xf numFmtId="167" fontId="3" fillId="0" borderId="278" xfId="10" applyNumberFormat="1" applyFont="1" applyBorder="1" applyAlignment="1" applyProtection="1">
      <alignment horizontal="center"/>
    </xf>
    <xf numFmtId="0" fontId="160" fillId="51" borderId="148" xfId="6" applyFont="1" applyFill="1" applyBorder="1" applyAlignment="1" applyProtection="1">
      <alignment horizontal="left"/>
    </xf>
    <xf numFmtId="0" fontId="160" fillId="51" borderId="351" xfId="6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3" fillId="5" borderId="128" xfId="10" applyNumberFormat="1" applyFont="1" applyFill="1" applyBorder="1" applyAlignment="1" applyProtection="1">
      <protection locked="0"/>
    </xf>
    <xf numFmtId="167" fontId="223" fillId="0" borderId="357" xfId="10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6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70" fillId="2" borderId="0" xfId="6" applyFont="1" applyFill="1" applyAlignment="1" applyProtection="1">
      <alignment horizontal="center"/>
    </xf>
    <xf numFmtId="0" fontId="283" fillId="17" borderId="196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83" fillId="32" borderId="310" xfId="6" applyFont="1" applyFill="1" applyBorder="1" applyAlignment="1" applyProtection="1">
      <alignment horizontal="center"/>
    </xf>
    <xf numFmtId="0" fontId="160" fillId="17" borderId="93" xfId="6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6" applyFont="1" applyFill="1" applyBorder="1" applyAlignment="1" applyProtection="1">
      <alignment horizontal="right"/>
    </xf>
    <xf numFmtId="0" fontId="198" fillId="17" borderId="280" xfId="6" applyFont="1" applyFill="1" applyBorder="1" applyAlignment="1" applyProtection="1">
      <alignment horizontal="left"/>
    </xf>
    <xf numFmtId="0" fontId="160" fillId="17" borderId="148" xfId="6" applyFont="1" applyFill="1" applyBorder="1" applyAlignment="1" applyProtection="1">
      <alignment horizontal="center"/>
    </xf>
    <xf numFmtId="167" fontId="77" fillId="0" borderId="281" xfId="10" applyNumberFormat="1" applyFont="1" applyBorder="1" applyAlignment="1" applyProtection="1">
      <alignment horizontal="center" vertical="center"/>
    </xf>
    <xf numFmtId="167" fontId="77" fillId="0" borderId="163" xfId="10" applyNumberFormat="1" applyFont="1" applyBorder="1" applyAlignment="1" applyProtection="1">
      <alignment horizontal="center" vertical="center"/>
    </xf>
    <xf numFmtId="0" fontId="223" fillId="17" borderId="280" xfId="6" applyFont="1" applyFill="1" applyBorder="1" applyAlignment="1" applyProtection="1">
      <alignment horizontal="center"/>
    </xf>
    <xf numFmtId="0" fontId="223" fillId="17" borderId="1" xfId="6" applyFont="1" applyFill="1" applyBorder="1" applyAlignment="1" applyProtection="1">
      <alignment horizontal="center"/>
    </xf>
    <xf numFmtId="0" fontId="223" fillId="17" borderId="304" xfId="6" applyFont="1" applyFill="1" applyBorder="1" applyAlignment="1" applyProtection="1">
      <alignment horizontal="center"/>
    </xf>
    <xf numFmtId="168" fontId="2" fillId="0" borderId="252" xfId="10" applyNumberFormat="1" applyFont="1" applyBorder="1" applyAlignment="1" applyProtection="1"/>
    <xf numFmtId="168" fontId="73" fillId="0" borderId="218" xfId="10" applyNumberFormat="1" applyFont="1" applyBorder="1" applyAlignment="1" applyProtection="1"/>
    <xf numFmtId="168" fontId="2" fillId="0" borderId="249" xfId="10" applyNumberFormat="1" applyFont="1" applyBorder="1" applyAlignment="1" applyProtection="1"/>
    <xf numFmtId="168" fontId="2" fillId="32" borderId="220" xfId="10" applyNumberFormat="1" applyFont="1" applyFill="1" applyBorder="1" applyAlignment="1" applyProtection="1"/>
    <xf numFmtId="168" fontId="73" fillId="32" borderId="220" xfId="10" applyNumberFormat="1" applyFont="1" applyFill="1" applyBorder="1" applyAlignment="1" applyProtection="1"/>
    <xf numFmtId="164" fontId="2" fillId="0" borderId="252" xfId="10" applyNumberFormat="1" applyFont="1" applyBorder="1" applyAlignment="1" applyProtection="1"/>
    <xf numFmtId="164" fontId="73" fillId="0" borderId="218" xfId="10" applyNumberFormat="1" applyFont="1" applyBorder="1" applyAlignment="1" applyProtection="1"/>
    <xf numFmtId="164" fontId="2" fillId="0" borderId="249" xfId="10" applyNumberFormat="1" applyFont="1" applyBorder="1" applyAlignment="1" applyProtection="1"/>
    <xf numFmtId="164" fontId="73" fillId="0" borderId="222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1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2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7" xfId="0" applyFont="1" applyFill="1" applyBorder="1"/>
    <xf numFmtId="180" fontId="233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33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33" fillId="5" borderId="296" xfId="0" applyNumberFormat="1" applyFont="1" applyFill="1" applyBorder="1" applyAlignment="1">
      <alignment horizontal="center"/>
    </xf>
    <xf numFmtId="0" fontId="213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0" fillId="17" borderId="0" xfId="4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31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25" fillId="32" borderId="0" xfId="0" applyFont="1" applyFill="1" applyAlignment="1" applyProtection="1">
      <alignment horizontal="left"/>
    </xf>
    <xf numFmtId="0" fontId="325" fillId="32" borderId="0" xfId="0" applyFont="1" applyFill="1" applyAlignment="1" applyProtection="1">
      <alignment horizontal="right"/>
    </xf>
    <xf numFmtId="0" fontId="325" fillId="2" borderId="0" xfId="0" applyFont="1" applyFill="1" applyProtection="1"/>
    <xf numFmtId="0" fontId="325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26" fillId="38" borderId="0" xfId="0" applyFont="1" applyFill="1" applyAlignment="1" applyProtection="1">
      <alignment horizontal="right"/>
    </xf>
    <xf numFmtId="0" fontId="327" fillId="38" borderId="0" xfId="0" applyFont="1" applyFill="1" applyAlignment="1" applyProtection="1">
      <alignment horizontal="center"/>
    </xf>
    <xf numFmtId="0" fontId="236" fillId="32" borderId="0" xfId="0" applyFont="1" applyFill="1" applyProtection="1"/>
    <xf numFmtId="0" fontId="231" fillId="32" borderId="0" xfId="0" applyFont="1" applyFill="1" applyProtection="1"/>
    <xf numFmtId="0" fontId="169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70" fillId="8" borderId="48" xfId="9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28" fillId="42" borderId="0" xfId="0" applyNumberFormat="1" applyFont="1" applyFill="1" applyBorder="1" applyAlignment="1" applyProtection="1">
      <alignment horizontal="center"/>
    </xf>
    <xf numFmtId="192" fontId="329" fillId="17" borderId="0" xfId="0" quotePrefix="1" applyNumberFormat="1" applyFont="1" applyFill="1" applyBorder="1" applyAlignment="1" applyProtection="1">
      <alignment horizontal="left"/>
    </xf>
    <xf numFmtId="192" fontId="329" fillId="17" borderId="0" xfId="0" applyNumberFormat="1" applyFont="1" applyFill="1" applyBorder="1" applyAlignment="1" applyProtection="1">
      <alignment horizontal="left"/>
    </xf>
    <xf numFmtId="193" fontId="32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66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292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30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30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30" fillId="34" borderId="146" xfId="0" quotePrefix="1" applyNumberFormat="1" applyFont="1" applyFill="1" applyBorder="1" applyAlignment="1" applyProtection="1"/>
    <xf numFmtId="228" fontId="331" fillId="17" borderId="198" xfId="0" applyNumberFormat="1" applyFont="1" applyFill="1" applyBorder="1" applyAlignment="1" applyProtection="1">
      <alignment horizontal="left"/>
    </xf>
    <xf numFmtId="171" fontId="291" fillId="17" borderId="0" xfId="0" applyNumberFormat="1" applyFont="1" applyFill="1" applyBorder="1" applyAlignment="1" applyProtection="1">
      <alignment horizontal="center"/>
    </xf>
    <xf numFmtId="171" fontId="286" fillId="17" borderId="10" xfId="0" applyNumberFormat="1" applyFont="1" applyFill="1" applyBorder="1" applyAlignment="1" applyProtection="1">
      <alignment horizontal="center"/>
    </xf>
    <xf numFmtId="171" fontId="291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3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10" applyNumberFormat="1" applyFont="1" applyFill="1" applyBorder="1" applyAlignment="1" applyProtection="1"/>
    <xf numFmtId="4" fontId="243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30" fillId="34" borderId="197" xfId="0" applyNumberFormat="1" applyFont="1" applyFill="1" applyBorder="1" applyAlignment="1" applyProtection="1">
      <alignment horizontal="center"/>
    </xf>
    <xf numFmtId="229" fontId="231" fillId="16" borderId="197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45" fillId="11" borderId="113" xfId="0" applyNumberFormat="1" applyFont="1" applyFill="1" applyBorder="1" applyAlignment="1" applyProtection="1">
      <alignment horizontal="center"/>
    </xf>
    <xf numFmtId="169" fontId="246" fillId="7" borderId="113" xfId="0" applyNumberFormat="1" applyFont="1" applyFill="1" applyBorder="1" applyAlignment="1" applyProtection="1">
      <alignment horizontal="center"/>
    </xf>
    <xf numFmtId="169" fontId="247" fillId="3" borderId="113" xfId="0" applyNumberFormat="1" applyFont="1" applyFill="1" applyBorder="1" applyAlignment="1" applyProtection="1">
      <alignment horizontal="center"/>
    </xf>
    <xf numFmtId="175" fontId="333" fillId="21" borderId="146" xfId="0" applyNumberFormat="1" applyFont="1" applyFill="1" applyBorder="1" applyAlignment="1" applyProtection="1">
      <alignment horizontal="center"/>
    </xf>
    <xf numFmtId="184" fontId="328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48" fillId="3" borderId="317" xfId="0" applyNumberFormat="1" applyFont="1" applyFill="1" applyBorder="1" applyAlignment="1" applyProtection="1">
      <alignment horizontal="center"/>
    </xf>
    <xf numFmtId="164" fontId="202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2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2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44" fillId="5" borderId="196" xfId="9" applyNumberFormat="1" applyFont="1" applyFill="1" applyBorder="1" applyAlignment="1" applyProtection="1">
      <alignment horizontal="center" vertical="center"/>
    </xf>
    <xf numFmtId="0" fontId="330" fillId="17" borderId="197" xfId="0" applyFont="1" applyFill="1" applyBorder="1" applyAlignment="1" applyProtection="1">
      <alignment horizontal="right" vertical="center"/>
    </xf>
    <xf numFmtId="0" fontId="137" fillId="16" borderId="196" xfId="4" applyFont="1" applyFill="1" applyBorder="1" applyAlignment="1">
      <alignment horizontal="center" textRotation="90" wrapText="1"/>
    </xf>
    <xf numFmtId="0" fontId="301" fillId="32" borderId="0" xfId="4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30" fillId="34" borderId="197" xfId="0" applyNumberFormat="1" applyFont="1" applyFill="1" applyBorder="1" applyAlignment="1" applyProtection="1">
      <alignment horizontal="right"/>
    </xf>
    <xf numFmtId="232" fontId="330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53" fillId="16" borderId="334" xfId="0" applyNumberFormat="1" applyFont="1" applyFill="1" applyBorder="1" applyAlignment="1" applyProtection="1">
      <alignment horizontal="center"/>
    </xf>
    <xf numFmtId="175" fontId="254" fillId="16" borderId="334" xfId="0" applyNumberFormat="1" applyFont="1" applyFill="1" applyBorder="1" applyAlignment="1" applyProtection="1">
      <alignment horizontal="center"/>
    </xf>
    <xf numFmtId="226" fontId="277" fillId="34" borderId="146" xfId="0" applyNumberFormat="1" applyFont="1" applyFill="1" applyBorder="1" applyAlignment="1" applyProtection="1"/>
    <xf numFmtId="0" fontId="266" fillId="34" borderId="198" xfId="0" applyFont="1" applyFill="1" applyBorder="1" applyAlignment="1" applyProtection="1">
      <alignment horizontal="left"/>
    </xf>
    <xf numFmtId="0" fontId="322" fillId="16" borderId="146" xfId="0" applyFont="1" applyFill="1" applyBorder="1" applyAlignment="1" applyProtection="1">
      <alignment vertical="center"/>
    </xf>
    <xf numFmtId="0" fontId="322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66" fillId="34" borderId="197" xfId="0" quotePrefix="1" applyNumberFormat="1" applyFont="1" applyFill="1" applyBorder="1" applyAlignment="1" applyProtection="1">
      <alignment horizontal="center"/>
    </xf>
    <xf numFmtId="0" fontId="57" fillId="2" borderId="0" xfId="3" applyFont="1" applyFill="1"/>
    <xf numFmtId="0" fontId="57" fillId="0" borderId="0" xfId="3" applyFont="1" applyFill="1"/>
    <xf numFmtId="0" fontId="3" fillId="5" borderId="321" xfId="3" applyFont="1" applyFill="1" applyBorder="1"/>
    <xf numFmtId="0" fontId="3" fillId="5" borderId="0" xfId="3" applyFont="1" applyFill="1" applyBorder="1"/>
    <xf numFmtId="0" fontId="3" fillId="5" borderId="322" xfId="3" applyFont="1" applyFill="1" applyBorder="1"/>
    <xf numFmtId="0" fontId="2" fillId="5" borderId="321" xfId="3" applyFont="1" applyFill="1" applyBorder="1" applyAlignment="1">
      <alignment horizontal="right"/>
    </xf>
    <xf numFmtId="0" fontId="93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90" fillId="5" borderId="0" xfId="3" applyFont="1" applyFill="1" applyBorder="1"/>
    <xf numFmtId="0" fontId="2" fillId="5" borderId="0" xfId="3" applyFont="1" applyFill="1" applyBorder="1"/>
    <xf numFmtId="0" fontId="3" fillId="17" borderId="0" xfId="3" applyFont="1" applyFill="1" applyBorder="1"/>
    <xf numFmtId="204" fontId="70" fillId="17" borderId="322" xfId="3" applyNumberFormat="1" applyFont="1" applyFill="1" applyBorder="1" applyAlignment="1"/>
    <xf numFmtId="0" fontId="3" fillId="17" borderId="322" xfId="3" applyFont="1" applyFill="1" applyBorder="1"/>
    <xf numFmtId="207" fontId="77" fillId="17" borderId="0" xfId="3" applyNumberFormat="1" applyFont="1" applyFill="1" applyBorder="1" applyAlignment="1">
      <alignment horizontal="left"/>
    </xf>
    <xf numFmtId="0" fontId="3" fillId="5" borderId="0" xfId="3" quotePrefix="1" applyFont="1" applyFill="1" applyBorder="1"/>
    <xf numFmtId="0" fontId="3" fillId="17" borderId="321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70" fillId="5" borderId="0" xfId="3" applyFont="1" applyFill="1" applyBorder="1"/>
    <xf numFmtId="0" fontId="3" fillId="0" borderId="0" xfId="3" applyFont="1" applyFill="1"/>
    <xf numFmtId="217" fontId="77" fillId="17" borderId="0" xfId="3" applyNumberFormat="1" applyFont="1" applyFill="1" applyBorder="1"/>
    <xf numFmtId="0" fontId="61" fillId="5" borderId="0" xfId="3" applyFont="1" applyFill="1" applyBorder="1"/>
    <xf numFmtId="0" fontId="61" fillId="17" borderId="0" xfId="3" applyFont="1" applyFill="1" applyBorder="1"/>
    <xf numFmtId="0" fontId="61" fillId="17" borderId="322" xfId="3" applyFont="1" applyFill="1" applyBorder="1"/>
    <xf numFmtId="0" fontId="3" fillId="5" borderId="323" xfId="3" applyFont="1" applyFill="1" applyBorder="1"/>
    <xf numFmtId="0" fontId="3" fillId="5" borderId="324" xfId="3" applyFont="1" applyFill="1" applyBorder="1"/>
    <xf numFmtId="0" fontId="3" fillId="5" borderId="325" xfId="3" applyFont="1" applyFill="1" applyBorder="1"/>
    <xf numFmtId="0" fontId="3" fillId="2" borderId="0" xfId="3" applyFont="1" applyFill="1"/>
    <xf numFmtId="222" fontId="77" fillId="17" borderId="0" xfId="3" applyNumberFormat="1" applyFont="1" applyFill="1" applyBorder="1" applyAlignment="1">
      <alignment horizontal="left"/>
    </xf>
    <xf numFmtId="221" fontId="77" fillId="17" borderId="0" xfId="3" applyNumberFormat="1" applyFont="1" applyFill="1" applyBorder="1" applyAlignment="1">
      <alignment horizontal="left"/>
    </xf>
    <xf numFmtId="203" fontId="77" fillId="5" borderId="0" xfId="3" quotePrefix="1" applyNumberFormat="1" applyFont="1" applyFill="1" applyBorder="1" applyAlignment="1">
      <alignment horizontal="left"/>
    </xf>
    <xf numFmtId="193" fontId="77" fillId="5" borderId="0" xfId="3" applyNumberFormat="1" applyFont="1" applyFill="1" applyBorder="1" applyAlignment="1">
      <alignment horizontal="left"/>
    </xf>
    <xf numFmtId="184" fontId="77" fillId="5" borderId="0" xfId="3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88" fontId="77" fillId="17" borderId="0" xfId="3" applyNumberFormat="1" applyFont="1" applyFill="1" applyBorder="1" applyAlignment="1">
      <alignment horizontal="left"/>
    </xf>
    <xf numFmtId="0" fontId="3" fillId="2" borderId="0" xfId="3" applyFont="1" applyFill="1" applyProtection="1"/>
    <xf numFmtId="0" fontId="2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center"/>
    </xf>
    <xf numFmtId="0" fontId="3" fillId="2" borderId="0" xfId="3" applyFont="1" applyFill="1" applyBorder="1" applyAlignment="1" applyProtection="1">
      <alignment vertical="center"/>
    </xf>
    <xf numFmtId="0" fontId="2" fillId="2" borderId="0" xfId="3" applyFont="1" applyFill="1" applyBorder="1" applyAlignment="1">
      <alignment horizontal="center" vertical="center"/>
    </xf>
    <xf numFmtId="4" fontId="3" fillId="2" borderId="0" xfId="3" applyNumberFormat="1" applyFont="1" applyFill="1" applyAlignment="1" applyProtection="1">
      <alignment vertical="center"/>
    </xf>
    <xf numFmtId="4" fontId="3" fillId="0" borderId="0" xfId="3" applyNumberFormat="1" applyFont="1" applyFill="1" applyAlignment="1" applyProtection="1">
      <alignment vertical="center"/>
    </xf>
    <xf numFmtId="0" fontId="3" fillId="0" borderId="0" xfId="3" applyFont="1" applyFill="1" applyBorder="1" applyAlignment="1" applyProtection="1">
      <alignment vertical="center"/>
    </xf>
    <xf numFmtId="0" fontId="3" fillId="0" borderId="0" xfId="3" applyFont="1" applyFill="1" applyProtection="1"/>
    <xf numFmtId="0" fontId="2" fillId="0" borderId="0" xfId="3" applyFont="1" applyFill="1" applyBorder="1" applyAlignment="1" applyProtection="1">
      <alignment horizontal="center" vertical="center"/>
    </xf>
    <xf numFmtId="0" fontId="2" fillId="3" borderId="326" xfId="3" applyFont="1" applyFill="1" applyBorder="1"/>
    <xf numFmtId="0" fontId="3" fillId="3" borderId="327" xfId="3" applyFont="1" applyFill="1" applyBorder="1"/>
    <xf numFmtId="0" fontId="73" fillId="5" borderId="0" xfId="3" applyFont="1" applyFill="1" applyBorder="1"/>
    <xf numFmtId="175" fontId="3" fillId="5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73" fillId="5" borderId="0" xfId="3" applyNumberFormat="1" applyFont="1" applyFill="1" applyBorder="1" applyAlignment="1"/>
    <xf numFmtId="0" fontId="73" fillId="17" borderId="0" xfId="3" applyFont="1" applyFill="1" applyBorder="1"/>
    <xf numFmtId="0" fontId="90" fillId="17" borderId="0" xfId="3" applyFont="1" applyFill="1" applyBorder="1"/>
    <xf numFmtId="0" fontId="235" fillId="5" borderId="0" xfId="3" applyFont="1" applyFill="1" applyBorder="1"/>
    <xf numFmtId="0" fontId="76" fillId="5" borderId="0" xfId="3" applyFont="1" applyFill="1" applyBorder="1"/>
    <xf numFmtId="0" fontId="90" fillId="5" borderId="0" xfId="3" quotePrefix="1" applyFont="1" applyFill="1" applyBorder="1"/>
    <xf numFmtId="0" fontId="3" fillId="17" borderId="0" xfId="3" applyFont="1" applyFill="1" applyBorder="1" applyAlignment="1">
      <alignment horizontal="left"/>
    </xf>
    <xf numFmtId="0" fontId="147" fillId="5" borderId="0" xfId="3" applyFont="1" applyFill="1" applyBorder="1"/>
    <xf numFmtId="214" fontId="77" fillId="5" borderId="0" xfId="3" applyNumberFormat="1" applyFont="1" applyFill="1" applyBorder="1" applyAlignment="1">
      <alignment horizontal="center"/>
    </xf>
    <xf numFmtId="211" fontId="77" fillId="5" borderId="0" xfId="3" applyNumberFormat="1" applyFont="1" applyFill="1" applyBorder="1" applyAlignment="1">
      <alignment horizontal="center"/>
    </xf>
    <xf numFmtId="213" fontId="77" fillId="5" borderId="0" xfId="3" applyNumberFormat="1" applyFont="1" applyFill="1" applyBorder="1" applyAlignment="1">
      <alignment horizontal="center"/>
    </xf>
    <xf numFmtId="218" fontId="77" fillId="5" borderId="0" xfId="3" applyNumberFormat="1" applyFont="1" applyFill="1" applyBorder="1" applyAlignment="1">
      <alignment horizontal="center"/>
    </xf>
    <xf numFmtId="210" fontId="77" fillId="5" borderId="0" xfId="3" applyNumberFormat="1" applyFont="1" applyFill="1" applyBorder="1" applyAlignment="1">
      <alignment horizontal="center"/>
    </xf>
    <xf numFmtId="196" fontId="77" fillId="17" borderId="0" xfId="3" applyNumberFormat="1" applyFont="1" applyFill="1" applyBorder="1" applyAlignment="1">
      <alignment horizontal="center"/>
    </xf>
    <xf numFmtId="197" fontId="77" fillId="5" borderId="0" xfId="3" applyNumberFormat="1" applyFont="1" applyFill="1" applyBorder="1" applyAlignment="1">
      <alignment horizontal="center"/>
    </xf>
    <xf numFmtId="195" fontId="77" fillId="5" borderId="0" xfId="3" applyNumberFormat="1" applyFont="1" applyFill="1" applyBorder="1" applyAlignment="1">
      <alignment horizontal="center"/>
    </xf>
    <xf numFmtId="216" fontId="77" fillId="5" borderId="0" xfId="3" applyNumberFormat="1" applyFont="1" applyFill="1" applyBorder="1" applyAlignment="1">
      <alignment horizontal="center"/>
    </xf>
    <xf numFmtId="216" fontId="77" fillId="5" borderId="322" xfId="3" applyNumberFormat="1" applyFont="1" applyFill="1" applyBorder="1" applyAlignment="1">
      <alignment horizontal="center"/>
    </xf>
    <xf numFmtId="213" fontId="77" fillId="17" borderId="0" xfId="3" applyNumberFormat="1" applyFont="1" applyFill="1" applyBorder="1" applyAlignment="1">
      <alignment horizontal="left"/>
    </xf>
    <xf numFmtId="213" fontId="77" fillId="17" borderId="322" xfId="3" applyNumberFormat="1" applyFont="1" applyFill="1" applyBorder="1" applyAlignment="1">
      <alignment horizontal="left"/>
    </xf>
    <xf numFmtId="212" fontId="77" fillId="5" borderId="0" xfId="3" applyNumberFormat="1" applyFont="1" applyFill="1" applyBorder="1" applyAlignment="1">
      <alignment horizontal="right"/>
    </xf>
    <xf numFmtId="204" fontId="77" fillId="5" borderId="0" xfId="3" applyNumberFormat="1" applyFont="1" applyFill="1" applyBorder="1" applyAlignment="1">
      <alignment horizontal="center"/>
    </xf>
    <xf numFmtId="197" fontId="70" fillId="5" borderId="0" xfId="3" applyNumberFormat="1" applyFont="1" applyFill="1" applyBorder="1" applyAlignment="1">
      <alignment horizontal="center"/>
    </xf>
    <xf numFmtId="198" fontId="93" fillId="5" borderId="0" xfId="3" applyNumberFormat="1" applyFont="1" applyFill="1" applyBorder="1" applyAlignment="1">
      <alignment horizontal="center"/>
    </xf>
    <xf numFmtId="210" fontId="70" fillId="5" borderId="0" xfId="3" applyNumberFormat="1" applyFont="1" applyFill="1" applyBorder="1" applyAlignment="1">
      <alignment horizontal="center"/>
    </xf>
    <xf numFmtId="207" fontId="77" fillId="5" borderId="0" xfId="3" quotePrefix="1" applyNumberFormat="1" applyFont="1" applyFill="1" applyBorder="1" applyAlignment="1">
      <alignment horizontal="left"/>
    </xf>
    <xf numFmtId="184" fontId="70" fillId="17" borderId="0" xfId="3" quotePrefix="1" applyNumberFormat="1" applyFont="1" applyFill="1" applyBorder="1" applyAlignment="1">
      <alignment horizontal="left"/>
    </xf>
    <xf numFmtId="184" fontId="70" fillId="17" borderId="0" xfId="3" applyNumberFormat="1" applyFont="1" applyFill="1" applyBorder="1" applyAlignment="1">
      <alignment horizontal="left"/>
    </xf>
    <xf numFmtId="196" fontId="70" fillId="5" borderId="0" xfId="3" applyNumberFormat="1" applyFont="1" applyFill="1" applyBorder="1" applyAlignment="1">
      <alignment horizontal="center"/>
    </xf>
    <xf numFmtId="206" fontId="77" fillId="5" borderId="0" xfId="3" applyNumberFormat="1" applyFont="1" applyFill="1" applyBorder="1" applyAlignment="1">
      <alignment horizontal="left"/>
    </xf>
    <xf numFmtId="202" fontId="77" fillId="5" borderId="0" xfId="3" applyNumberFormat="1" applyFont="1" applyFill="1" applyBorder="1" applyAlignment="1">
      <alignment horizontal="center"/>
    </xf>
    <xf numFmtId="186" fontId="77" fillId="5" borderId="0" xfId="3" quotePrefix="1" applyNumberFormat="1" applyFont="1" applyFill="1" applyBorder="1" applyAlignment="1">
      <alignment horizontal="center"/>
    </xf>
    <xf numFmtId="186" fontId="77" fillId="5" borderId="0" xfId="3" applyNumberFormat="1" applyFont="1" applyFill="1" applyBorder="1" applyAlignment="1">
      <alignment horizontal="center"/>
    </xf>
    <xf numFmtId="202" fontId="77" fillId="5" borderId="0" xfId="3" quotePrefix="1" applyNumberFormat="1" applyFont="1" applyFill="1" applyBorder="1" applyAlignment="1">
      <alignment horizontal="center"/>
    </xf>
    <xf numFmtId="205" fontId="70" fillId="5" borderId="0" xfId="3" applyNumberFormat="1" applyFont="1" applyFill="1" applyBorder="1" applyAlignment="1">
      <alignment horizontal="center"/>
    </xf>
    <xf numFmtId="204" fontId="70" fillId="5" borderId="0" xfId="3" applyNumberFormat="1" applyFont="1" applyFill="1" applyBorder="1" applyAlignment="1">
      <alignment horizontal="center"/>
    </xf>
    <xf numFmtId="201" fontId="70" fillId="5" borderId="0" xfId="3" applyNumberFormat="1" applyFont="1" applyFill="1" applyBorder="1" applyAlignment="1">
      <alignment horizontal="left"/>
    </xf>
    <xf numFmtId="225" fontId="77" fillId="5" borderId="0" xfId="3" applyNumberFormat="1" applyFont="1" applyFill="1" applyBorder="1" applyAlignment="1">
      <alignment horizontal="left"/>
    </xf>
    <xf numFmtId="186" fontId="70" fillId="17" borderId="0" xfId="3" quotePrefix="1" applyNumberFormat="1" applyFont="1" applyFill="1" applyBorder="1" applyAlignment="1">
      <alignment horizontal="left"/>
    </xf>
    <xf numFmtId="186" fontId="70" fillId="17" borderId="0" xfId="3" applyNumberFormat="1" applyFont="1" applyFill="1" applyBorder="1" applyAlignment="1">
      <alignment horizontal="left"/>
    </xf>
    <xf numFmtId="209" fontId="77" fillId="5" borderId="0" xfId="3" quotePrefix="1" applyNumberFormat="1" applyFont="1" applyFill="1" applyBorder="1" applyAlignment="1">
      <alignment horizontal="center"/>
    </xf>
    <xf numFmtId="209" fontId="77" fillId="5" borderId="0" xfId="3" applyNumberFormat="1" applyFont="1" applyFill="1" applyBorder="1" applyAlignment="1">
      <alignment horizontal="center"/>
    </xf>
    <xf numFmtId="208" fontId="77" fillId="5" borderId="0" xfId="3" applyNumberFormat="1" applyFont="1" applyFill="1" applyBorder="1" applyAlignment="1">
      <alignment horizontal="left"/>
    </xf>
    <xf numFmtId="188" fontId="127" fillId="5" borderId="0" xfId="3" applyNumberFormat="1" applyFont="1" applyFill="1" applyBorder="1" applyAlignment="1">
      <alignment horizontal="center"/>
    </xf>
    <xf numFmtId="188" fontId="70" fillId="5" borderId="0" xfId="3" applyNumberFormat="1" applyFont="1" applyFill="1" applyBorder="1" applyAlignment="1">
      <alignment horizontal="center"/>
    </xf>
    <xf numFmtId="202" fontId="70" fillId="5" borderId="0" xfId="3" applyNumberFormat="1" applyFont="1" applyFill="1" applyBorder="1" applyAlignment="1">
      <alignment horizontal="left"/>
    </xf>
    <xf numFmtId="188" fontId="77" fillId="5" borderId="0" xfId="3" applyNumberFormat="1" applyFont="1" applyFill="1" applyBorder="1" applyAlignment="1">
      <alignment horizontal="center"/>
    </xf>
    <xf numFmtId="197" fontId="77" fillId="17" borderId="0" xfId="3" applyNumberFormat="1" applyFont="1" applyFill="1" applyBorder="1" applyAlignment="1">
      <alignment horizontal="left"/>
    </xf>
    <xf numFmtId="198" fontId="77" fillId="17" borderId="0" xfId="3" quotePrefix="1" applyNumberFormat="1" applyFont="1" applyFill="1" applyBorder="1" applyAlignment="1">
      <alignment horizontal="left"/>
    </xf>
    <xf numFmtId="199" fontId="77" fillId="0" borderId="0" xfId="3" applyNumberFormat="1" applyFont="1" applyFill="1" applyAlignment="1">
      <alignment horizontal="left"/>
    </xf>
    <xf numFmtId="194" fontId="70" fillId="17" borderId="0" xfId="3" quotePrefix="1" applyNumberFormat="1" applyFont="1" applyFill="1" applyBorder="1" applyAlignment="1">
      <alignment horizontal="left"/>
    </xf>
    <xf numFmtId="194" fontId="70" fillId="17" borderId="0" xfId="3" applyNumberFormat="1" applyFont="1" applyFill="1" applyBorder="1" applyAlignment="1">
      <alignment horizontal="left"/>
    </xf>
    <xf numFmtId="200" fontId="70" fillId="17" borderId="0" xfId="3" applyNumberFormat="1" applyFont="1" applyFill="1" applyBorder="1" applyAlignment="1">
      <alignment horizontal="left"/>
    </xf>
    <xf numFmtId="188" fontId="77" fillId="17" borderId="0" xfId="3" applyNumberFormat="1" applyFont="1" applyFill="1" applyBorder="1" applyAlignment="1">
      <alignment horizontal="left"/>
    </xf>
    <xf numFmtId="224" fontId="77" fillId="17" borderId="0" xfId="3" applyNumberFormat="1" applyFont="1" applyFill="1" applyBorder="1" applyAlignment="1">
      <alignment horizontal="center"/>
    </xf>
    <xf numFmtId="233" fontId="70" fillId="3" borderId="327" xfId="3" applyNumberFormat="1" applyFont="1" applyFill="1" applyBorder="1" applyAlignment="1">
      <alignment horizontal="center"/>
    </xf>
    <xf numFmtId="233" fontId="70" fillId="3" borderId="328" xfId="3" applyNumberFormat="1" applyFont="1" applyFill="1" applyBorder="1" applyAlignment="1">
      <alignment horizontal="center"/>
    </xf>
    <xf numFmtId="219" fontId="77" fillId="17" borderId="0" xfId="3" applyNumberFormat="1" applyFont="1" applyFill="1" applyBorder="1" applyAlignment="1">
      <alignment horizontal="left"/>
    </xf>
    <xf numFmtId="220" fontId="77" fillId="17" borderId="0" xfId="3" applyNumberFormat="1" applyFont="1" applyFill="1" applyBorder="1" applyAlignment="1">
      <alignment horizontal="center"/>
    </xf>
    <xf numFmtId="223" fontId="77" fillId="17" borderId="0" xfId="3" applyNumberFormat="1" applyFont="1" applyFill="1" applyBorder="1" applyAlignment="1">
      <alignment horizontal="center"/>
    </xf>
    <xf numFmtId="0" fontId="334" fillId="32" borderId="0" xfId="0" applyFont="1" applyFill="1" applyAlignment="1" applyProtection="1">
      <alignment horizontal="center"/>
    </xf>
    <xf numFmtId="0" fontId="335" fillId="32" borderId="0" xfId="0" applyFont="1" applyFill="1" applyAlignment="1" applyProtection="1">
      <alignment horizontal="center"/>
    </xf>
    <xf numFmtId="0" fontId="336" fillId="32" borderId="0" xfId="0" applyFont="1" applyFill="1" applyAlignment="1" applyProtection="1">
      <alignment horizontal="center"/>
    </xf>
    <xf numFmtId="0" fontId="301" fillId="32" borderId="0" xfId="0" applyFont="1" applyFill="1" applyAlignment="1" applyProtection="1">
      <alignment horizontal="right"/>
    </xf>
    <xf numFmtId="0" fontId="335" fillId="32" borderId="0" xfId="0" applyFont="1" applyFill="1" applyAlignment="1" applyProtection="1">
      <alignment horizontal="right"/>
    </xf>
    <xf numFmtId="0" fontId="337" fillId="17" borderId="146" xfId="0" applyFont="1" applyFill="1" applyBorder="1" applyAlignment="1" applyProtection="1">
      <alignment horizontal="left"/>
    </xf>
    <xf numFmtId="0" fontId="337" fillId="17" borderId="198" xfId="0" applyFont="1" applyFill="1" applyBorder="1" applyAlignment="1" applyProtection="1">
      <alignment horizontal="left"/>
    </xf>
    <xf numFmtId="0" fontId="338" fillId="17" borderId="146" xfId="0" applyFont="1" applyFill="1" applyBorder="1" applyAlignment="1" applyProtection="1">
      <alignment horizontal="left"/>
    </xf>
    <xf numFmtId="0" fontId="338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35" fillId="32" borderId="0" xfId="0" applyFont="1" applyFill="1" applyAlignment="1" applyProtection="1">
      <alignment horizontal="left"/>
    </xf>
    <xf numFmtId="0" fontId="334" fillId="32" borderId="0" xfId="0" applyFont="1" applyFill="1" applyBorder="1" applyAlignment="1" applyProtection="1">
      <alignment horizontal="left" vertical="top" wrapText="1"/>
    </xf>
    <xf numFmtId="0" fontId="334" fillId="32" borderId="173" xfId="0" applyFont="1" applyFill="1" applyBorder="1" applyAlignment="1" applyProtection="1">
      <alignment horizontal="left" vertical="top" wrapText="1"/>
    </xf>
    <xf numFmtId="0" fontId="334" fillId="32" borderId="0" xfId="0" applyFont="1" applyFill="1" applyAlignment="1" applyProtection="1">
      <alignment horizontal="center" vertical="top" wrapText="1"/>
    </xf>
    <xf numFmtId="0" fontId="334" fillId="32" borderId="173" xfId="0" applyFont="1" applyFill="1" applyBorder="1" applyAlignment="1" applyProtection="1">
      <alignment horizontal="center" vertical="top" wrapText="1"/>
    </xf>
    <xf numFmtId="0" fontId="301" fillId="32" borderId="0" xfId="0" applyFont="1" applyFill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  <protection locked="0"/>
    </xf>
    <xf numFmtId="164" fontId="48" fillId="16" borderId="146" xfId="10" applyNumberFormat="1" applyFont="1" applyFill="1" applyBorder="1" applyAlignment="1" applyProtection="1">
      <alignment horizontal="center" vertical="center"/>
      <protection locked="0"/>
    </xf>
    <xf numFmtId="164" fontId="48" fillId="16" borderId="198" xfId="10" applyNumberFormat="1" applyFont="1" applyFill="1" applyBorder="1" applyAlignment="1" applyProtection="1">
      <alignment horizontal="center" vertical="center"/>
      <protection locked="0"/>
    </xf>
    <xf numFmtId="177" fontId="8" fillId="5" borderId="197" xfId="10" applyNumberFormat="1" applyFont="1" applyFill="1" applyBorder="1" applyAlignment="1" applyProtection="1">
      <alignment horizontal="center" vertical="center"/>
      <protection locked="0"/>
    </xf>
    <xf numFmtId="177" fontId="8" fillId="5" borderId="146" xfId="10" applyNumberFormat="1" applyFont="1" applyFill="1" applyBorder="1" applyAlignment="1" applyProtection="1">
      <alignment horizontal="center" vertical="center"/>
      <protection locked="0"/>
    </xf>
    <xf numFmtId="177" fontId="8" fillId="5" borderId="198" xfId="10" applyNumberFormat="1" applyFont="1" applyFill="1" applyBorder="1" applyAlignment="1" applyProtection="1">
      <alignment horizontal="center" vertical="center"/>
      <protection locked="0"/>
    </xf>
    <xf numFmtId="0" fontId="340" fillId="5" borderId="197" xfId="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44" fillId="5" borderId="197" xfId="0" applyFont="1" applyFill="1" applyBorder="1" applyAlignment="1" applyProtection="1">
      <alignment horizontal="center" vertical="center"/>
      <protection locked="0"/>
    </xf>
    <xf numFmtId="0" fontId="244" fillId="5" borderId="146" xfId="0" applyFont="1" applyFill="1" applyBorder="1" applyAlignment="1" applyProtection="1">
      <alignment horizontal="center" vertical="center"/>
      <protection locked="0"/>
    </xf>
    <xf numFmtId="1" fontId="287" fillId="23" borderId="197" xfId="2" applyNumberFormat="1" applyFont="1" applyFill="1" applyBorder="1" applyAlignment="1" applyProtection="1">
      <alignment horizontal="center" vertical="center"/>
      <protection locked="0"/>
    </xf>
    <xf numFmtId="1" fontId="287" fillId="23" borderId="198" xfId="2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41" fillId="37" borderId="0" xfId="0" applyFont="1" applyFill="1" applyAlignment="1">
      <alignment horizontal="right" vertical="center" wrapText="1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39" fillId="6" borderId="170" xfId="0" applyFont="1" applyFill="1" applyBorder="1" applyAlignment="1" applyProtection="1">
      <alignment horizontal="center"/>
    </xf>
    <xf numFmtId="0" fontId="339" fillId="6" borderId="248" xfId="0" applyFont="1" applyFill="1" applyBorder="1" applyAlignment="1" applyProtection="1">
      <alignment horizontal="center"/>
    </xf>
    <xf numFmtId="0" fontId="23" fillId="16" borderId="146" xfId="0" applyFont="1" applyFill="1" applyBorder="1" applyAlignment="1" applyProtection="1">
      <alignment horizontal="center"/>
    </xf>
    <xf numFmtId="0" fontId="342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38" fontId="312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10" applyNumberFormat="1" applyFont="1" applyFill="1" applyBorder="1" applyAlignment="1" applyProtection="1">
      <alignment horizontal="center" vertical="center"/>
    </xf>
    <xf numFmtId="164" fontId="74" fillId="16" borderId="146" xfId="10" applyNumberFormat="1" applyFont="1" applyFill="1" applyBorder="1" applyAlignment="1" applyProtection="1">
      <alignment horizontal="center" vertical="center"/>
    </xf>
    <xf numFmtId="164" fontId="74" fillId="16" borderId="198" xfId="10" applyNumberFormat="1" applyFont="1" applyFill="1" applyBorder="1" applyAlignment="1" applyProtection="1">
      <alignment horizontal="center" vertical="center"/>
    </xf>
    <xf numFmtId="177" fontId="8" fillId="5" borderId="197" xfId="10" applyNumberFormat="1" applyFont="1" applyFill="1" applyBorder="1" applyAlignment="1" applyProtection="1">
      <alignment horizontal="center" vertical="center"/>
    </xf>
    <xf numFmtId="177" fontId="8" fillId="5" borderId="146" xfId="10" applyNumberFormat="1" applyFont="1" applyFill="1" applyBorder="1" applyAlignment="1" applyProtection="1">
      <alignment horizontal="center" vertical="center"/>
    </xf>
    <xf numFmtId="177" fontId="8" fillId="5" borderId="198" xfId="10" applyNumberFormat="1" applyFont="1" applyFill="1" applyBorder="1" applyAlignment="1" applyProtection="1">
      <alignment horizontal="center" vertical="center"/>
    </xf>
    <xf numFmtId="0" fontId="244" fillId="5" borderId="197" xfId="0" applyNumberFormat="1" applyFont="1" applyFill="1" applyBorder="1" applyAlignment="1" applyProtection="1">
      <alignment horizontal="center" vertical="center"/>
    </xf>
    <xf numFmtId="0" fontId="244" fillId="5" borderId="146" xfId="0" applyNumberFormat="1" applyFont="1" applyFill="1" applyBorder="1" applyAlignment="1" applyProtection="1">
      <alignment horizontal="center" vertical="center"/>
    </xf>
    <xf numFmtId="0" fontId="244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41" fillId="37" borderId="0" xfId="0" applyFont="1" applyFill="1" applyAlignment="1" applyProtection="1">
      <alignment horizontal="right" vertical="center" wrapText="1"/>
    </xf>
    <xf numFmtId="1" fontId="287" fillId="23" borderId="197" xfId="2" applyNumberFormat="1" applyFont="1" applyFill="1" applyBorder="1" applyAlignment="1" applyProtection="1">
      <alignment horizontal="center" vertical="center"/>
    </xf>
    <xf numFmtId="1" fontId="287" fillId="23" borderId="198" xfId="2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0" fontId="343" fillId="16" borderId="197" xfId="9" applyFont="1" applyFill="1" applyBorder="1" applyAlignment="1" applyProtection="1">
      <alignment horizontal="center"/>
      <protection locked="0"/>
    </xf>
    <xf numFmtId="0" fontId="343" fillId="16" borderId="198" xfId="9" applyFont="1" applyFill="1" applyBorder="1" applyAlignment="1" applyProtection="1">
      <alignment horizontal="center"/>
      <protection locked="0"/>
    </xf>
    <xf numFmtId="0" fontId="344" fillId="16" borderId="197" xfId="9" applyFont="1" applyFill="1" applyBorder="1" applyAlignment="1" applyProtection="1">
      <alignment horizontal="center"/>
      <protection locked="0"/>
    </xf>
    <xf numFmtId="0" fontId="344" fillId="16" borderId="146" xfId="9" applyFont="1" applyFill="1" applyBorder="1" applyAlignment="1" applyProtection="1">
      <alignment horizontal="center"/>
      <protection locked="0"/>
    </xf>
    <xf numFmtId="0" fontId="344" fillId="16" borderId="198" xfId="9" applyFont="1" applyFill="1" applyBorder="1" applyAlignment="1" applyProtection="1">
      <alignment horizontal="center"/>
      <protection locked="0"/>
    </xf>
    <xf numFmtId="167" fontId="2" fillId="21" borderId="268" xfId="10" applyNumberFormat="1" applyFont="1" applyFill="1" applyBorder="1" applyAlignment="1" applyProtection="1">
      <alignment horizontal="center" vertical="center" textRotation="90" wrapText="1"/>
    </xf>
    <xf numFmtId="167" fontId="2" fillId="21" borderId="85" xfId="10" applyNumberFormat="1" applyFont="1" applyFill="1" applyBorder="1" applyAlignment="1" applyProtection="1">
      <alignment horizontal="center" vertical="center" textRotation="90" wrapText="1"/>
    </xf>
    <xf numFmtId="167" fontId="2" fillId="21" borderId="191" xfId="10" applyNumberFormat="1" applyFont="1" applyFill="1" applyBorder="1" applyAlignment="1" applyProtection="1">
      <alignment horizontal="center" vertical="center" textRotation="90" wrapText="1"/>
    </xf>
    <xf numFmtId="167" fontId="2" fillId="48" borderId="268" xfId="10" applyNumberFormat="1" applyFont="1" applyFill="1" applyBorder="1" applyAlignment="1" applyProtection="1">
      <alignment horizontal="center" vertical="center" textRotation="90" wrapText="1"/>
    </xf>
    <xf numFmtId="167" fontId="2" fillId="48" borderId="85" xfId="10" applyNumberFormat="1" applyFont="1" applyFill="1" applyBorder="1" applyAlignment="1" applyProtection="1">
      <alignment horizontal="center" vertical="center" textRotation="90" wrapText="1"/>
    </xf>
    <xf numFmtId="167" fontId="2" fillId="48" borderId="191" xfId="10" applyNumberFormat="1" applyFont="1" applyFill="1" applyBorder="1" applyAlignment="1" applyProtection="1">
      <alignment horizontal="center" vertical="center" textRotation="90" wrapText="1"/>
    </xf>
    <xf numFmtId="0" fontId="3" fillId="13" borderId="172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73" xfId="9" applyFont="1" applyFill="1" applyBorder="1" applyAlignment="1" applyProtection="1">
      <alignment horizontal="center" vertical="top"/>
    </xf>
    <xf numFmtId="0" fontId="244" fillId="5" borderId="197" xfId="9" applyFont="1" applyFill="1" applyBorder="1" applyAlignment="1" applyProtection="1">
      <alignment horizontal="center" vertical="center"/>
    </xf>
    <xf numFmtId="0" fontId="244" fillId="5" borderId="146" xfId="9" applyFont="1" applyFill="1" applyBorder="1" applyAlignment="1" applyProtection="1">
      <alignment horizontal="center" vertical="center"/>
    </xf>
    <xf numFmtId="0" fontId="244" fillId="5" borderId="198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62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62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77" fontId="2" fillId="5" borderId="197" xfId="9" applyNumberFormat="1" applyFont="1" applyFill="1" applyBorder="1" applyAlignment="1" applyProtection="1">
      <alignment horizontal="center" vertical="center"/>
    </xf>
    <xf numFmtId="177" fontId="2" fillId="5" borderId="198" xfId="9" applyNumberFormat="1" applyFont="1" applyFill="1" applyBorder="1" applyAlignment="1" applyProtection="1">
      <alignment horizontal="center" vertical="center"/>
    </xf>
    <xf numFmtId="0" fontId="2" fillId="5" borderId="211" xfId="9" applyFont="1" applyFill="1" applyBorder="1" applyAlignment="1" applyProtection="1">
      <alignment horizontal="center" wrapText="1"/>
    </xf>
    <xf numFmtId="0" fontId="2" fillId="5" borderId="177" xfId="9" applyFont="1" applyFill="1" applyBorder="1" applyAlignment="1" applyProtection="1">
      <alignment horizontal="center" wrapText="1"/>
    </xf>
    <xf numFmtId="0" fontId="2" fillId="5" borderId="212" xfId="9" applyFont="1" applyFill="1" applyBorder="1" applyAlignment="1" applyProtection="1">
      <alignment horizontal="center" wrapText="1"/>
    </xf>
    <xf numFmtId="0" fontId="198" fillId="5" borderId="174" xfId="9" applyFont="1" applyFill="1" applyBorder="1" applyAlignment="1" applyProtection="1">
      <alignment horizontal="center" vertical="center" wrapText="1"/>
    </xf>
    <xf numFmtId="0" fontId="198" fillId="5" borderId="11" xfId="9" applyFont="1" applyFill="1" applyBorder="1" applyAlignment="1" applyProtection="1">
      <alignment horizontal="center" vertical="center" wrapText="1"/>
    </xf>
    <xf numFmtId="0" fontId="198" fillId="5" borderId="175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91" xfId="10" applyNumberFormat="1" applyFont="1" applyFill="1" applyBorder="1" applyAlignment="1" applyProtection="1">
      <alignment horizontal="center" vertical="center"/>
    </xf>
    <xf numFmtId="186" fontId="328" fillId="50" borderId="344" xfId="0" quotePrefix="1" applyNumberFormat="1" applyFont="1" applyFill="1" applyBorder="1" applyAlignment="1" applyProtection="1">
      <alignment horizontal="left"/>
    </xf>
    <xf numFmtId="186" fontId="328" fillId="50" borderId="344" xfId="0" applyNumberFormat="1" applyFont="1" applyFill="1" applyBorder="1" applyAlignment="1" applyProtection="1">
      <alignment horizontal="left"/>
    </xf>
    <xf numFmtId="190" fontId="345" fillId="17" borderId="172" xfId="0" quotePrefix="1" applyNumberFormat="1" applyFont="1" applyFill="1" applyBorder="1" applyAlignment="1" applyProtection="1">
      <alignment horizontal="left"/>
    </xf>
    <xf numFmtId="190" fontId="345" fillId="17" borderId="0" xfId="0" applyNumberFormat="1" applyFont="1" applyFill="1" applyBorder="1" applyAlignment="1" applyProtection="1">
      <alignment horizontal="left"/>
    </xf>
    <xf numFmtId="191" fontId="345" fillId="17" borderId="0" xfId="0" quotePrefix="1" applyNumberFormat="1" applyFont="1" applyFill="1" applyBorder="1" applyAlignment="1" applyProtection="1">
      <alignment horizontal="center"/>
    </xf>
    <xf numFmtId="191" fontId="345" fillId="17" borderId="0" xfId="0" applyNumberFormat="1" applyFont="1" applyFill="1" applyBorder="1" applyAlignment="1" applyProtection="1">
      <alignment horizontal="center"/>
    </xf>
    <xf numFmtId="188" fontId="346" fillId="42" borderId="0" xfId="0" applyNumberFormat="1" applyFont="1" applyFill="1" applyBorder="1" applyAlignment="1" applyProtection="1">
      <alignment horizontal="center"/>
    </xf>
    <xf numFmtId="189" fontId="328" fillId="42" borderId="0" xfId="0" quotePrefix="1" applyNumberFormat="1" applyFont="1" applyFill="1" applyBorder="1" applyAlignment="1" applyProtection="1">
      <alignment horizontal="left"/>
    </xf>
    <xf numFmtId="189" fontId="328" fillId="42" borderId="0" xfId="0" applyNumberFormat="1" applyFont="1" applyFill="1" applyBorder="1" applyAlignment="1" applyProtection="1">
      <alignment horizontal="left"/>
    </xf>
    <xf numFmtId="189" fontId="328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47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</xf>
    <xf numFmtId="164" fontId="48" fillId="16" borderId="146" xfId="10" applyNumberFormat="1" applyFont="1" applyFill="1" applyBorder="1" applyAlignment="1" applyProtection="1">
      <alignment horizontal="center" vertical="center"/>
    </xf>
    <xf numFmtId="164" fontId="48" fillId="16" borderId="198" xfId="10" applyNumberFormat="1" applyFont="1" applyFill="1" applyBorder="1" applyAlignment="1" applyProtection="1">
      <alignment horizontal="center" vertical="center"/>
    </xf>
    <xf numFmtId="0" fontId="193" fillId="16" borderId="146" xfId="0" applyFont="1" applyFill="1" applyBorder="1" applyAlignment="1" applyProtection="1">
      <alignment horizontal="center"/>
    </xf>
    <xf numFmtId="227" fontId="266" fillId="34" borderId="197" xfId="0" applyNumberFormat="1" applyFont="1" applyFill="1" applyBorder="1" applyAlignment="1" applyProtection="1">
      <alignment horizontal="center"/>
    </xf>
    <xf numFmtId="227" fontId="266" fillId="34" borderId="146" xfId="0" applyNumberFormat="1" applyFont="1" applyFill="1" applyBorder="1" applyAlignment="1" applyProtection="1">
      <alignment horizontal="center"/>
    </xf>
    <xf numFmtId="193" fontId="328" fillId="42" borderId="0" xfId="0" applyNumberFormat="1" applyFont="1" applyFill="1" applyBorder="1" applyAlignment="1" applyProtection="1">
      <alignment horizontal="center"/>
    </xf>
    <xf numFmtId="184" fontId="332" fillId="16" borderId="0" xfId="0" applyNumberFormat="1" applyFont="1" applyFill="1" applyBorder="1" applyAlignment="1" applyProtection="1">
      <alignment horizontal="center"/>
    </xf>
    <xf numFmtId="0" fontId="330" fillId="17" borderId="169" xfId="0" applyFont="1" applyFill="1" applyBorder="1" applyAlignment="1" applyProtection="1">
      <alignment horizontal="center" vertical="center"/>
    </xf>
    <xf numFmtId="0" fontId="330" fillId="17" borderId="171" xfId="0" applyFont="1" applyFill="1" applyBorder="1" applyAlignment="1" applyProtection="1">
      <alignment horizontal="center" vertical="center"/>
    </xf>
    <xf numFmtId="228" fontId="331" fillId="17" borderId="174" xfId="0" applyNumberFormat="1" applyFont="1" applyFill="1" applyBorder="1" applyAlignment="1" applyProtection="1">
      <alignment horizontal="center"/>
    </xf>
    <xf numFmtId="228" fontId="331" fillId="17" borderId="175" xfId="0" applyNumberFormat="1" applyFont="1" applyFill="1" applyBorder="1" applyAlignment="1" applyProtection="1">
      <alignment horizontal="center"/>
    </xf>
    <xf numFmtId="176" fontId="278" fillId="34" borderId="194" xfId="0" applyNumberFormat="1" applyFont="1" applyFill="1" applyBorder="1" applyAlignment="1" applyProtection="1">
      <alignment horizontal="center"/>
    </xf>
    <xf numFmtId="176" fontId="278" fillId="34" borderId="195" xfId="0" applyNumberFormat="1" applyFont="1" applyFill="1" applyBorder="1" applyAlignment="1" applyProtection="1">
      <alignment horizontal="center"/>
    </xf>
    <xf numFmtId="0" fontId="198" fillId="8" borderId="59" xfId="9" applyFont="1" applyFill="1" applyBorder="1" applyAlignment="1" applyProtection="1">
      <alignment horizontal="center"/>
    </xf>
    <xf numFmtId="0" fontId="348" fillId="5" borderId="197" xfId="9" applyFont="1" applyFill="1" applyBorder="1" applyAlignment="1" applyProtection="1">
      <alignment horizontal="center" vertical="center"/>
    </xf>
    <xf numFmtId="0" fontId="348" fillId="5" borderId="146" xfId="9" applyFont="1" applyFill="1" applyBorder="1" applyAlignment="1" applyProtection="1">
      <alignment horizontal="center" vertical="center"/>
    </xf>
    <xf numFmtId="0" fontId="348" fillId="5" borderId="198" xfId="9" applyFont="1" applyFill="1" applyBorder="1" applyAlignment="1" applyProtection="1">
      <alignment horizontal="center" vertical="center"/>
    </xf>
    <xf numFmtId="0" fontId="348" fillId="13" borderId="197" xfId="9" applyFont="1" applyFill="1" applyBorder="1" applyAlignment="1" applyProtection="1">
      <alignment horizontal="center" vertical="center"/>
    </xf>
    <xf numFmtId="0" fontId="348" fillId="13" borderId="198" xfId="9" applyFont="1" applyFill="1" applyBorder="1" applyAlignment="1" applyProtection="1">
      <alignment horizontal="center" vertical="center"/>
    </xf>
    <xf numFmtId="0" fontId="91" fillId="13" borderId="172" xfId="9" applyFont="1" applyFill="1" applyBorder="1" applyAlignment="1" applyProtection="1">
      <alignment horizontal="center" vertical="top"/>
    </xf>
    <xf numFmtId="0" fontId="91" fillId="13" borderId="0" xfId="9" applyFont="1" applyFill="1" applyBorder="1" applyAlignment="1" applyProtection="1">
      <alignment horizontal="center" vertical="top"/>
    </xf>
    <xf numFmtId="0" fontId="91" fillId="13" borderId="173" xfId="9" applyFont="1" applyFill="1" applyBorder="1" applyAlignment="1" applyProtection="1">
      <alignment horizontal="center" vertical="top"/>
    </xf>
    <xf numFmtId="38" fontId="349" fillId="16" borderId="331" xfId="10" applyNumberFormat="1" applyFont="1" applyFill="1" applyBorder="1" applyAlignment="1" applyProtection="1">
      <alignment horizontal="center"/>
    </xf>
    <xf numFmtId="38" fontId="349" fillId="8" borderId="331" xfId="10" applyNumberFormat="1" applyFont="1" applyFill="1" applyBorder="1" applyAlignment="1" applyProtection="1">
      <alignment horizontal="center"/>
    </xf>
    <xf numFmtId="38" fontId="349" fillId="8" borderId="81" xfId="10" applyNumberFormat="1" applyFont="1" applyFill="1" applyBorder="1" applyAlignment="1" applyProtection="1">
      <alignment horizontal="center"/>
    </xf>
    <xf numFmtId="0" fontId="350" fillId="10" borderId="0" xfId="9" applyFont="1" applyFill="1" applyAlignment="1" applyProtection="1">
      <alignment horizontal="center"/>
    </xf>
    <xf numFmtId="177" fontId="48" fillId="13" borderId="197" xfId="9" applyNumberFormat="1" applyFont="1" applyFill="1" applyBorder="1" applyAlignment="1" applyProtection="1">
      <alignment horizontal="center" vertical="center"/>
    </xf>
    <xf numFmtId="177" fontId="48" fillId="13" borderId="198" xfId="9" applyNumberFormat="1" applyFont="1" applyFill="1" applyBorder="1" applyAlignment="1" applyProtection="1">
      <alignment horizontal="center" vertical="center"/>
    </xf>
    <xf numFmtId="0" fontId="48" fillId="13" borderId="211" xfId="9" applyFont="1" applyFill="1" applyBorder="1" applyAlignment="1" applyProtection="1">
      <alignment horizontal="center" wrapText="1"/>
    </xf>
    <xf numFmtId="0" fontId="48" fillId="13" borderId="177" xfId="9" applyFont="1" applyFill="1" applyBorder="1" applyAlignment="1" applyProtection="1">
      <alignment horizontal="center" wrapText="1"/>
    </xf>
    <xf numFmtId="0" fontId="48" fillId="13" borderId="212" xfId="9" applyFont="1" applyFill="1" applyBorder="1" applyAlignment="1" applyProtection="1">
      <alignment horizontal="center" wrapText="1"/>
    </xf>
    <xf numFmtId="0" fontId="344" fillId="5" borderId="174" xfId="9" applyFont="1" applyFill="1" applyBorder="1" applyAlignment="1" applyProtection="1">
      <alignment horizontal="center" vertical="center" wrapText="1"/>
    </xf>
    <xf numFmtId="0" fontId="344" fillId="5" borderId="11" xfId="9" applyFont="1" applyFill="1" applyBorder="1" applyAlignment="1" applyProtection="1">
      <alignment horizontal="center" vertical="center" wrapText="1"/>
    </xf>
    <xf numFmtId="0" fontId="344" fillId="5" borderId="175" xfId="9" applyFont="1" applyFill="1" applyBorder="1" applyAlignment="1" applyProtection="1">
      <alignment horizontal="center" vertical="center" wrapText="1"/>
    </xf>
    <xf numFmtId="0" fontId="2" fillId="5" borderId="181" xfId="9" applyFont="1" applyFill="1" applyBorder="1" applyAlignment="1" applyProtection="1">
      <alignment horizontal="center" vertical="center"/>
    </xf>
    <xf numFmtId="0" fontId="2" fillId="5" borderId="182" xfId="9" applyFont="1" applyFill="1" applyBorder="1" applyAlignment="1" applyProtection="1">
      <alignment horizontal="center" vertical="center"/>
    </xf>
    <xf numFmtId="0" fontId="2" fillId="5" borderId="183" xfId="9" applyFont="1" applyFill="1" applyBorder="1" applyAlignment="1" applyProtection="1">
      <alignment horizontal="center" vertical="center"/>
    </xf>
    <xf numFmtId="0" fontId="2" fillId="5" borderId="184" xfId="9" applyFont="1" applyFill="1" applyBorder="1" applyAlignment="1" applyProtection="1">
      <alignment horizontal="center" vertical="center"/>
    </xf>
    <xf numFmtId="0" fontId="84" fillId="10" borderId="48" xfId="9" applyFont="1" applyFill="1" applyBorder="1" applyAlignment="1" applyProtection="1">
      <alignment horizontal="center"/>
    </xf>
    <xf numFmtId="167" fontId="2" fillId="45" borderId="268" xfId="10" applyNumberFormat="1" applyFont="1" applyFill="1" applyBorder="1" applyAlignment="1" applyProtection="1">
      <alignment horizontal="center" vertical="center" textRotation="90" wrapText="1"/>
    </xf>
    <xf numFmtId="167" fontId="2" fillId="45" borderId="85" xfId="10" applyNumberFormat="1" applyFont="1" applyFill="1" applyBorder="1" applyAlignment="1" applyProtection="1">
      <alignment horizontal="center" vertical="center" textRotation="90" wrapText="1"/>
    </xf>
    <xf numFmtId="167" fontId="2" fillId="45" borderId="191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10" applyNumberFormat="1" applyFont="1" applyFill="1" applyAlignment="1" applyProtection="1">
      <alignment horizontal="center"/>
    </xf>
    <xf numFmtId="0" fontId="2" fillId="5" borderId="181" xfId="6" applyFont="1" applyFill="1" applyBorder="1" applyAlignment="1" applyProtection="1">
      <alignment horizontal="center" vertical="center"/>
    </xf>
    <xf numFmtId="0" fontId="2" fillId="5" borderId="182" xfId="6" applyFont="1" applyFill="1" applyBorder="1" applyAlignment="1" applyProtection="1">
      <alignment horizontal="center" vertical="center"/>
    </xf>
    <xf numFmtId="0" fontId="2" fillId="5" borderId="183" xfId="6" applyFont="1" applyFill="1" applyBorder="1" applyAlignment="1" applyProtection="1">
      <alignment horizontal="center" vertical="center"/>
    </xf>
    <xf numFmtId="0" fontId="2" fillId="5" borderId="184" xfId="6" applyFont="1" applyFill="1" applyBorder="1" applyAlignment="1" applyProtection="1">
      <alignment horizontal="center" vertical="center"/>
    </xf>
    <xf numFmtId="0" fontId="198" fillId="5" borderId="59" xfId="6" applyFont="1" applyFill="1" applyBorder="1" applyAlignment="1" applyProtection="1">
      <alignment horizontal="center"/>
    </xf>
    <xf numFmtId="38" fontId="351" fillId="17" borderId="331" xfId="10" applyNumberFormat="1" applyFont="1" applyFill="1" applyBorder="1" applyAlignment="1" applyProtection="1">
      <alignment horizontal="center"/>
    </xf>
    <xf numFmtId="38" fontId="351" fillId="17" borderId="81" xfId="10" applyNumberFormat="1" applyFont="1" applyFill="1" applyBorder="1" applyAlignment="1" applyProtection="1">
      <alignment horizontal="center"/>
    </xf>
    <xf numFmtId="0" fontId="352" fillId="30" borderId="0" xfId="9" applyFont="1" applyFill="1" applyAlignment="1" applyProtection="1">
      <alignment horizontal="center"/>
    </xf>
    <xf numFmtId="177" fontId="2" fillId="5" borderId="197" xfId="6" applyNumberFormat="1" applyFont="1" applyFill="1" applyBorder="1" applyAlignment="1" applyProtection="1">
      <alignment horizontal="center" vertical="center"/>
    </xf>
    <xf numFmtId="177" fontId="2" fillId="5" borderId="198" xfId="6" applyNumberFormat="1" applyFont="1" applyFill="1" applyBorder="1" applyAlignment="1" applyProtection="1">
      <alignment horizontal="center" vertical="center"/>
    </xf>
    <xf numFmtId="0" fontId="2" fillId="5" borderId="211" xfId="6" applyFont="1" applyFill="1" applyBorder="1" applyAlignment="1" applyProtection="1">
      <alignment horizontal="center" wrapText="1"/>
    </xf>
    <xf numFmtId="0" fontId="2" fillId="5" borderId="177" xfId="6" applyFont="1" applyFill="1" applyBorder="1" applyAlignment="1" applyProtection="1">
      <alignment horizontal="center" wrapText="1"/>
    </xf>
    <xf numFmtId="0" fontId="2" fillId="5" borderId="212" xfId="6" applyFont="1" applyFill="1" applyBorder="1" applyAlignment="1" applyProtection="1">
      <alignment horizontal="center" wrapText="1"/>
    </xf>
    <xf numFmtId="0" fontId="228" fillId="5" borderId="48" xfId="6" applyFont="1" applyFill="1" applyBorder="1" applyAlignment="1" applyProtection="1">
      <alignment horizontal="center"/>
    </xf>
    <xf numFmtId="0" fontId="3" fillId="5" borderId="172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73" xfId="6" applyFont="1" applyFill="1" applyBorder="1" applyAlignment="1" applyProtection="1">
      <alignment horizontal="center" vertical="top"/>
    </xf>
    <xf numFmtId="0" fontId="244" fillId="5" borderId="197" xfId="6" applyFont="1" applyFill="1" applyBorder="1" applyAlignment="1" applyProtection="1">
      <alignment horizontal="center" vertical="center"/>
    </xf>
    <xf numFmtId="0" fontId="244" fillId="5" borderId="198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38" fontId="344" fillId="29" borderId="59" xfId="10" applyNumberFormat="1" applyFont="1" applyFill="1" applyBorder="1" applyAlignment="1" applyProtection="1">
      <alignment horizontal="center"/>
    </xf>
    <xf numFmtId="166" fontId="343" fillId="29" borderId="0" xfId="10" applyNumberFormat="1" applyFont="1" applyFill="1" applyAlignment="1" applyProtection="1">
      <alignment horizontal="center"/>
    </xf>
    <xf numFmtId="0" fontId="280" fillId="28" borderId="48" xfId="9" applyFont="1" applyFill="1" applyBorder="1" applyAlignment="1" applyProtection="1">
      <alignment horizontal="center"/>
    </xf>
    <xf numFmtId="167" fontId="2" fillId="16" borderId="268" xfId="10" applyNumberFormat="1" applyFont="1" applyFill="1" applyBorder="1" applyAlignment="1" applyProtection="1">
      <alignment horizontal="center" vertical="center" textRotation="90" wrapText="1"/>
    </xf>
    <xf numFmtId="167" fontId="2" fillId="16" borderId="85" xfId="10" applyNumberFormat="1" applyFont="1" applyFill="1" applyBorder="1" applyAlignment="1" applyProtection="1">
      <alignment horizontal="center" vertical="center" textRotation="90" wrapText="1"/>
    </xf>
    <xf numFmtId="167" fontId="2" fillId="16" borderId="191" xfId="10" applyNumberFormat="1" applyFont="1" applyFill="1" applyBorder="1" applyAlignment="1" applyProtection="1">
      <alignment horizontal="center" vertical="center" textRotation="90" wrapText="1"/>
    </xf>
    <xf numFmtId="0" fontId="261" fillId="39" borderId="48" xfId="9" applyFont="1" applyFill="1" applyBorder="1" applyAlignment="1" applyProtection="1">
      <alignment horizontal="center"/>
    </xf>
    <xf numFmtId="0" fontId="3" fillId="30" borderId="172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73" xfId="9" applyFont="1" applyFill="1" applyBorder="1" applyAlignment="1" applyProtection="1">
      <alignment horizontal="center" vertical="top"/>
    </xf>
    <xf numFmtId="0" fontId="249" fillId="13" borderId="197" xfId="9" applyFont="1" applyFill="1" applyBorder="1" applyAlignment="1" applyProtection="1">
      <alignment horizontal="center" vertical="center"/>
    </xf>
    <xf numFmtId="0" fontId="249" fillId="13" borderId="198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168" fontId="2" fillId="16" borderId="174" xfId="10" applyNumberFormat="1" applyFont="1" applyFill="1" applyBorder="1" applyAlignment="1" applyProtection="1">
      <alignment horizontal="center" vertical="center"/>
    </xf>
    <xf numFmtId="168" fontId="2" fillId="16" borderId="175" xfId="10" applyNumberFormat="1" applyFont="1" applyFill="1" applyBorder="1" applyAlignment="1" applyProtection="1">
      <alignment horizontal="center" vertical="center"/>
    </xf>
    <xf numFmtId="0" fontId="353" fillId="2" borderId="0" xfId="9" applyFont="1" applyFill="1" applyAlignment="1" applyProtection="1">
      <alignment horizontal="center"/>
    </xf>
    <xf numFmtId="0" fontId="354" fillId="28" borderId="0" xfId="9" applyFont="1" applyFill="1" applyAlignment="1" applyProtection="1">
      <alignment horizontal="center"/>
    </xf>
    <xf numFmtId="38" fontId="198" fillId="17" borderId="59" xfId="10" applyNumberFormat="1" applyFont="1" applyFill="1" applyBorder="1" applyAlignment="1" applyProtection="1">
      <alignment horizontal="center"/>
    </xf>
    <xf numFmtId="0" fontId="2" fillId="30" borderId="211" xfId="9" applyFont="1" applyFill="1" applyBorder="1" applyAlignment="1" applyProtection="1">
      <alignment horizontal="center" wrapText="1"/>
    </xf>
    <xf numFmtId="0" fontId="2" fillId="30" borderId="177" xfId="9" applyFont="1" applyFill="1" applyBorder="1" applyAlignment="1" applyProtection="1">
      <alignment horizontal="center" wrapText="1"/>
    </xf>
    <xf numFmtId="0" fontId="2" fillId="30" borderId="212" xfId="9" applyFont="1" applyFill="1" applyBorder="1" applyAlignment="1" applyProtection="1">
      <alignment horizontal="center" wrapText="1"/>
    </xf>
    <xf numFmtId="177" fontId="2" fillId="30" borderId="197" xfId="9" applyNumberFormat="1" applyFont="1" applyFill="1" applyBorder="1" applyAlignment="1" applyProtection="1">
      <alignment horizontal="center" vertical="center"/>
    </xf>
    <xf numFmtId="177" fontId="2" fillId="30" borderId="198" xfId="9" applyNumberFormat="1" applyFont="1" applyFill="1" applyBorder="1" applyAlignment="1" applyProtection="1">
      <alignment horizontal="center" vertical="center"/>
    </xf>
    <xf numFmtId="0" fontId="244" fillId="30" borderId="197" xfId="9" applyFont="1" applyFill="1" applyBorder="1" applyAlignment="1" applyProtection="1">
      <alignment horizontal="center" vertical="center"/>
    </xf>
    <xf numFmtId="0" fontId="244" fillId="30" borderId="198" xfId="9" applyFont="1" applyFill="1" applyBorder="1" applyAlignment="1" applyProtection="1">
      <alignment horizontal="center" vertical="center"/>
    </xf>
    <xf numFmtId="0" fontId="261" fillId="31" borderId="48" xfId="9" applyFont="1" applyFill="1" applyBorder="1" applyAlignment="1" applyProtection="1">
      <alignment horizontal="center"/>
    </xf>
    <xf numFmtId="0" fontId="355" fillId="32" borderId="0" xfId="6" applyFont="1" applyFill="1" applyBorder="1" applyAlignment="1" applyProtection="1">
      <alignment horizontal="left"/>
    </xf>
    <xf numFmtId="0" fontId="356" fillId="11" borderId="152" xfId="0" applyFont="1" applyFill="1" applyBorder="1" applyAlignment="1" applyProtection="1">
      <alignment horizontal="center"/>
    </xf>
    <xf numFmtId="0" fontId="356" fillId="11" borderId="54" xfId="0" applyFont="1" applyFill="1" applyBorder="1" applyAlignment="1" applyProtection="1">
      <alignment horizontal="center"/>
    </xf>
    <xf numFmtId="0" fontId="357" fillId="11" borderId="170" xfId="0" applyFont="1" applyFill="1" applyBorder="1" applyAlignment="1" applyProtection="1">
      <alignment horizontal="center"/>
    </xf>
    <xf numFmtId="0" fontId="357" fillId="11" borderId="248" xfId="0" applyFont="1" applyFill="1" applyBorder="1" applyAlignment="1" applyProtection="1">
      <alignment horizontal="center"/>
    </xf>
    <xf numFmtId="0" fontId="35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5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58" fillId="11" borderId="115" xfId="0" applyFont="1" applyFill="1" applyBorder="1" applyAlignment="1" applyProtection="1">
      <alignment horizontal="center"/>
    </xf>
    <xf numFmtId="0" fontId="358" fillId="11" borderId="54" xfId="0" applyFont="1" applyFill="1" applyBorder="1" applyAlignment="1" applyProtection="1">
      <alignment horizontal="center"/>
    </xf>
    <xf numFmtId="0" fontId="358" fillId="11" borderId="152" xfId="0" applyFont="1" applyFill="1" applyBorder="1" applyAlignment="1" applyProtection="1">
      <alignment horizontal="center"/>
    </xf>
    <xf numFmtId="0" fontId="359" fillId="3" borderId="146" xfId="0" applyFont="1" applyFill="1" applyBorder="1" applyAlignment="1" applyProtection="1">
      <alignment horizontal="center"/>
    </xf>
    <xf numFmtId="0" fontId="358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60" fillId="11" borderId="115" xfId="0" applyFont="1" applyFill="1" applyBorder="1" applyAlignment="1" applyProtection="1">
      <alignment horizontal="center"/>
    </xf>
    <xf numFmtId="0" fontId="360" fillId="11" borderId="54" xfId="0" applyFont="1" applyFill="1" applyBorder="1" applyAlignment="1" applyProtection="1">
      <alignment horizontal="center"/>
    </xf>
    <xf numFmtId="0" fontId="36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60" fillId="11" borderId="57" xfId="0" applyFont="1" applyFill="1" applyBorder="1" applyAlignment="1" applyProtection="1">
      <alignment horizontal="center"/>
    </xf>
  </cellXfs>
  <cellStyles count="12">
    <cellStyle name="Hyperlink" xfId="1" builtinId="8"/>
    <cellStyle name="Normal" xfId="0" builtinId="0"/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Percent" xfId="11" builtinId="5"/>
  </cellStyles>
  <dxfs count="3741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69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278"/>
  <sheetViews>
    <sheetView zoomScaleNormal="100" workbookViewId="0"/>
  </sheetViews>
  <sheetFormatPr defaultRowHeight="15.75"/>
  <cols>
    <col min="1" max="1" width="0.7109375" style="2239" customWidth="1"/>
    <col min="2" max="2" width="5.28515625" style="2256" customWidth="1"/>
    <col min="3" max="3" width="3.7109375" style="2256" customWidth="1"/>
    <col min="4" max="4" width="10.28515625" style="2256" customWidth="1"/>
    <col min="5" max="5" width="9.42578125" style="2256" customWidth="1"/>
    <col min="6" max="6" width="6" style="2256" customWidth="1"/>
    <col min="7" max="7" width="5.85546875" style="2256" customWidth="1"/>
    <col min="8" max="8" width="13.140625" style="2256" customWidth="1"/>
    <col min="9" max="9" width="11.140625" style="2256" customWidth="1"/>
    <col min="10" max="10" width="8" style="2256" customWidth="1"/>
    <col min="11" max="11" width="22.7109375" style="2256" customWidth="1"/>
    <col min="12" max="12" width="17.42578125" style="2256" customWidth="1"/>
    <col min="13" max="13" width="7.28515625" style="2256" customWidth="1"/>
    <col min="14" max="16384" width="9.140625" style="2239"/>
  </cols>
  <sheetData>
    <row r="1" spans="1:54" s="2310" customFormat="1" ht="9.75" customHeight="1" thickBot="1">
      <c r="A1" s="2302"/>
      <c r="B1" s="2303"/>
      <c r="C1" s="2304"/>
      <c r="D1" s="2304"/>
      <c r="E1" s="2304"/>
      <c r="F1" s="2304"/>
      <c r="G1" s="2304"/>
      <c r="H1" s="2304"/>
      <c r="I1" s="2304"/>
      <c r="J1" s="2304"/>
      <c r="K1" s="2304"/>
      <c r="L1" s="2304"/>
      <c r="M1" s="2304"/>
      <c r="N1" s="2304"/>
      <c r="O1" s="2305"/>
      <c r="P1" s="2306"/>
      <c r="Q1" s="2307"/>
      <c r="R1" s="2307"/>
      <c r="S1" s="2307"/>
      <c r="T1" s="2307"/>
      <c r="U1" s="2307"/>
      <c r="V1" s="2307"/>
      <c r="W1" s="2305"/>
      <c r="X1" s="2308"/>
      <c r="Y1" s="2308"/>
      <c r="Z1" s="2309"/>
      <c r="AA1" s="2308"/>
      <c r="AB1" s="2308"/>
      <c r="AC1" s="2308"/>
      <c r="AD1" s="2308"/>
      <c r="AE1" s="2308"/>
      <c r="AF1" s="2308"/>
      <c r="AH1" s="2311"/>
      <c r="AI1" s="2308"/>
      <c r="AJ1" s="2308"/>
      <c r="AK1" s="2308"/>
      <c r="AL1" s="2308"/>
      <c r="AM1" s="2308"/>
      <c r="AN1" s="2308"/>
      <c r="AO1" s="2309"/>
      <c r="AP1" s="2308"/>
      <c r="AQ1" s="2308"/>
      <c r="AR1" s="2308"/>
      <c r="AS1" s="2308"/>
      <c r="AT1" s="2308"/>
      <c r="AU1" s="2308"/>
      <c r="AV1" s="2309"/>
      <c r="AW1" s="2308"/>
      <c r="AX1" s="2308"/>
      <c r="AY1" s="2308"/>
      <c r="AZ1" s="2308"/>
      <c r="BA1" s="2308"/>
      <c r="BB1" s="2308"/>
    </row>
    <row r="2" spans="1:54" s="2256" customFormat="1" ht="16.5" thickBot="1">
      <c r="A2" s="2264"/>
      <c r="B2" s="2312" t="s">
        <v>2147</v>
      </c>
      <c r="C2" s="2313"/>
      <c r="D2" s="2313"/>
      <c r="E2" s="2313"/>
      <c r="F2" s="2313"/>
      <c r="G2" s="2313"/>
      <c r="H2" s="2313"/>
      <c r="I2" s="2313"/>
      <c r="J2" s="2313"/>
      <c r="K2" s="2313"/>
      <c r="L2" s="2372">
        <f>+'TRIAL-BALANCE'!E8</f>
        <v>2020</v>
      </c>
      <c r="M2" s="2373"/>
      <c r="N2" s="2264"/>
      <c r="O2" s="2264"/>
      <c r="P2" s="2264"/>
      <c r="Q2" s="2264"/>
      <c r="R2" s="2264"/>
      <c r="S2" s="2264"/>
      <c r="T2" s="2264"/>
      <c r="U2" s="2264"/>
      <c r="V2" s="2264"/>
      <c r="W2" s="2264"/>
    </row>
    <row r="3" spans="1:54" s="2256" customFormat="1" ht="3" customHeight="1" thickTop="1">
      <c r="A3" s="2264"/>
      <c r="B3" s="2240"/>
      <c r="C3" s="2241"/>
      <c r="D3" s="2241"/>
      <c r="E3" s="2241"/>
      <c r="F3" s="2241"/>
      <c r="G3" s="2241"/>
      <c r="H3" s="2241"/>
      <c r="I3" s="2241"/>
      <c r="J3" s="2241"/>
      <c r="K3" s="2241"/>
      <c r="L3" s="2241"/>
      <c r="M3" s="2242"/>
      <c r="N3" s="2264"/>
      <c r="O3" s="2264"/>
      <c r="P3" s="2264"/>
      <c r="Q3" s="2264"/>
      <c r="R3" s="2264"/>
      <c r="S3" s="2264"/>
      <c r="T3" s="2264"/>
      <c r="U3" s="2264"/>
      <c r="V3" s="2264"/>
      <c r="W3" s="2264"/>
    </row>
    <row r="4" spans="1:54" s="2256" customFormat="1">
      <c r="A4" s="2264"/>
      <c r="B4" s="2243" t="s">
        <v>1382</v>
      </c>
      <c r="C4" s="2244" t="s">
        <v>1383</v>
      </c>
      <c r="D4" s="2241"/>
      <c r="E4" s="2241"/>
      <c r="F4" s="2241"/>
      <c r="G4" s="2241"/>
      <c r="H4" s="2241"/>
      <c r="I4" s="2241"/>
      <c r="J4" s="2241"/>
      <c r="K4" s="2241"/>
      <c r="L4" s="2241"/>
      <c r="M4" s="2242"/>
      <c r="N4" s="2264"/>
      <c r="O4" s="2264"/>
      <c r="P4" s="2264"/>
      <c r="Q4" s="2264"/>
      <c r="R4" s="2264"/>
      <c r="S4" s="2264"/>
      <c r="T4" s="2264"/>
      <c r="U4" s="2264"/>
      <c r="V4" s="2264"/>
      <c r="W4" s="2264"/>
    </row>
    <row r="5" spans="1:54" s="2256" customFormat="1">
      <c r="A5" s="2264"/>
      <c r="B5" s="2240"/>
      <c r="C5" s="2245">
        <v>1</v>
      </c>
      <c r="D5" s="2241" t="s">
        <v>1989</v>
      </c>
      <c r="E5" s="2241"/>
      <c r="F5" s="2241"/>
      <c r="G5" s="2241"/>
      <c r="H5" s="2241"/>
      <c r="I5" s="2241"/>
      <c r="J5" s="2241"/>
      <c r="K5" s="2241"/>
      <c r="L5" s="2241"/>
      <c r="M5" s="2242"/>
      <c r="N5" s="2264"/>
      <c r="O5" s="2264"/>
      <c r="P5" s="2264"/>
      <c r="Q5" s="2264"/>
      <c r="R5" s="2264"/>
      <c r="S5" s="2264"/>
      <c r="T5" s="2264"/>
      <c r="U5" s="2264"/>
      <c r="V5" s="2264"/>
      <c r="W5" s="2264"/>
    </row>
    <row r="6" spans="1:54" s="2256" customFormat="1">
      <c r="A6" s="2264"/>
      <c r="B6" s="2240"/>
      <c r="C6" s="2245">
        <f>1+C5</f>
        <v>2</v>
      </c>
      <c r="D6" s="2241" t="s">
        <v>1384</v>
      </c>
      <c r="E6" s="2241"/>
      <c r="F6" s="2241"/>
      <c r="G6" s="2241"/>
      <c r="H6" s="2241"/>
      <c r="I6" s="2241"/>
      <c r="J6" s="2241"/>
      <c r="K6" s="2241"/>
      <c r="L6" s="2241"/>
      <c r="M6" s="2242"/>
      <c r="N6" s="2264"/>
      <c r="O6" s="2264"/>
      <c r="P6" s="2264"/>
      <c r="Q6" s="2264"/>
      <c r="R6" s="2264"/>
      <c r="S6" s="2264"/>
      <c r="T6" s="2264"/>
      <c r="U6" s="2264"/>
      <c r="V6" s="2264"/>
      <c r="W6" s="2264"/>
    </row>
    <row r="7" spans="1:54" s="2256" customFormat="1">
      <c r="A7" s="2264"/>
      <c r="B7" s="2240"/>
      <c r="C7" s="2245">
        <f>1+C6</f>
        <v>3</v>
      </c>
      <c r="D7" s="2241" t="s">
        <v>1385</v>
      </c>
      <c r="E7" s="2241"/>
      <c r="F7" s="2241"/>
      <c r="G7" s="2241"/>
      <c r="H7" s="2241"/>
      <c r="I7" s="2241"/>
      <c r="J7" s="2241"/>
      <c r="K7" s="2241"/>
      <c r="L7" s="2241"/>
      <c r="M7" s="2242"/>
      <c r="N7" s="2264"/>
      <c r="O7" s="2264"/>
      <c r="P7" s="2264"/>
      <c r="Q7" s="2264"/>
      <c r="R7" s="2264"/>
      <c r="S7" s="2264"/>
      <c r="T7" s="2264"/>
      <c r="U7" s="2264"/>
      <c r="V7" s="2264"/>
      <c r="W7" s="2264"/>
    </row>
    <row r="8" spans="1:54" s="2256" customFormat="1">
      <c r="A8" s="2264"/>
      <c r="B8" s="2240"/>
      <c r="C8" s="2245">
        <f>1+C7</f>
        <v>4</v>
      </c>
      <c r="D8" s="2241" t="s">
        <v>1386</v>
      </c>
      <c r="E8" s="2241"/>
      <c r="F8" s="2241"/>
      <c r="G8" s="2241"/>
      <c r="H8" s="2241"/>
      <c r="I8" s="2241"/>
      <c r="J8" s="2241"/>
      <c r="K8" s="2241"/>
      <c r="L8" s="2241"/>
      <c r="M8" s="2242"/>
      <c r="N8" s="2264"/>
      <c r="O8" s="2264"/>
      <c r="P8" s="2264"/>
      <c r="Q8" s="2264"/>
      <c r="R8" s="2264"/>
      <c r="S8" s="2264"/>
      <c r="T8" s="2264"/>
      <c r="U8" s="2264"/>
      <c r="V8" s="2264"/>
      <c r="W8" s="2264"/>
    </row>
    <row r="9" spans="1:54" s="2256" customFormat="1">
      <c r="A9" s="2264"/>
      <c r="B9" s="2240"/>
      <c r="C9" s="2245">
        <f>1+C8</f>
        <v>5</v>
      </c>
      <c r="D9" s="2241" t="s">
        <v>1387</v>
      </c>
      <c r="E9" s="2241"/>
      <c r="F9" s="2241"/>
      <c r="G9" s="2241"/>
      <c r="H9" s="2241"/>
      <c r="I9" s="2241"/>
      <c r="J9" s="2241"/>
      <c r="K9" s="2241"/>
      <c r="L9" s="2241"/>
      <c r="M9" s="2242"/>
      <c r="N9" s="2264"/>
      <c r="O9" s="2264"/>
      <c r="P9" s="2264"/>
      <c r="Q9" s="2264"/>
      <c r="R9" s="2264"/>
      <c r="S9" s="2264"/>
      <c r="T9" s="2264"/>
      <c r="U9" s="2264"/>
      <c r="V9" s="2264"/>
      <c r="W9" s="2264"/>
    </row>
    <row r="10" spans="1:54" s="2256" customFormat="1">
      <c r="A10" s="2264"/>
      <c r="B10" s="2240"/>
      <c r="C10" s="2245">
        <f>1+C9</f>
        <v>6</v>
      </c>
      <c r="D10" s="2314" t="s">
        <v>2197</v>
      </c>
      <c r="E10" s="2241"/>
      <c r="F10" s="2241"/>
      <c r="G10" s="2241"/>
      <c r="H10" s="2241"/>
      <c r="I10" s="2241"/>
      <c r="J10" s="2241"/>
      <c r="K10" s="2241"/>
      <c r="L10" s="2241"/>
      <c r="M10" s="2242"/>
      <c r="N10" s="2264"/>
      <c r="O10" s="2264"/>
      <c r="P10" s="2264"/>
      <c r="Q10" s="2264"/>
      <c r="R10" s="2264"/>
      <c r="S10" s="2264"/>
      <c r="T10" s="2264"/>
      <c r="U10" s="2264"/>
      <c r="V10" s="2264"/>
      <c r="W10" s="2264"/>
    </row>
    <row r="11" spans="1:54" s="2256" customFormat="1">
      <c r="A11" s="2264"/>
      <c r="B11" s="2240"/>
      <c r="C11" s="2245"/>
      <c r="D11" s="2241" t="s">
        <v>1899</v>
      </c>
      <c r="E11" s="2241"/>
      <c r="F11" s="2241"/>
      <c r="G11" s="2241"/>
      <c r="H11" s="2241"/>
      <c r="I11" s="2241"/>
      <c r="J11" s="2241"/>
      <c r="K11" s="2241"/>
      <c r="L11" s="2241"/>
      <c r="M11" s="2242"/>
      <c r="N11" s="2264"/>
      <c r="O11" s="2264"/>
      <c r="P11" s="2264"/>
      <c r="Q11" s="2264"/>
      <c r="R11" s="2264"/>
      <c r="S11" s="2264"/>
      <c r="T11" s="2264"/>
      <c r="U11" s="2264"/>
      <c r="V11" s="2264"/>
      <c r="W11" s="2264"/>
    </row>
    <row r="12" spans="1:54" s="2256" customFormat="1">
      <c r="A12" s="2264"/>
      <c r="B12" s="2240"/>
      <c r="C12" s="2245"/>
      <c r="D12" s="2314" t="s">
        <v>2198</v>
      </c>
      <c r="E12" s="2241"/>
      <c r="F12" s="2241"/>
      <c r="G12" s="2241"/>
      <c r="H12" s="2241"/>
      <c r="I12" s="2241"/>
      <c r="J12" s="2241"/>
      <c r="K12" s="2241"/>
      <c r="L12" s="2241"/>
      <c r="M12" s="2242"/>
      <c r="N12" s="2264"/>
      <c r="O12" s="2264"/>
      <c r="P12" s="2264"/>
      <c r="Q12" s="2264"/>
      <c r="R12" s="2264"/>
      <c r="S12" s="2264"/>
      <c r="T12" s="2264"/>
      <c r="U12" s="2264"/>
      <c r="V12" s="2264"/>
      <c r="W12" s="2264"/>
    </row>
    <row r="13" spans="1:54" s="2256" customFormat="1">
      <c r="A13" s="2264"/>
      <c r="B13" s="2240"/>
      <c r="C13" s="2245"/>
      <c r="D13" s="2246" t="s">
        <v>1990</v>
      </c>
      <c r="E13" s="2241"/>
      <c r="F13" s="2241"/>
      <c r="G13" s="2241"/>
      <c r="H13" s="2241"/>
      <c r="I13" s="2241"/>
      <c r="J13" s="2241"/>
      <c r="K13" s="2241"/>
      <c r="L13" s="2315">
        <f>+'TRIAL-BALANCE'!E8</f>
        <v>2020</v>
      </c>
      <c r="M13" s="2242"/>
      <c r="N13" s="2264"/>
      <c r="O13" s="2264"/>
      <c r="P13" s="2264"/>
      <c r="Q13" s="2264"/>
      <c r="R13" s="2264"/>
      <c r="S13" s="2264"/>
      <c r="T13" s="2264"/>
      <c r="U13" s="2264"/>
      <c r="V13" s="2264"/>
      <c r="W13" s="2264"/>
    </row>
    <row r="14" spans="1:54" s="2256" customFormat="1">
      <c r="A14" s="2264"/>
      <c r="B14" s="2240"/>
      <c r="C14" s="2245"/>
      <c r="D14" s="2314" t="s">
        <v>2199</v>
      </c>
      <c r="E14" s="2241"/>
      <c r="F14" s="2241"/>
      <c r="G14" s="2241"/>
      <c r="H14" s="2241"/>
      <c r="I14" s="2241"/>
      <c r="J14" s="2241"/>
      <c r="K14" s="2241"/>
      <c r="L14" s="2241"/>
      <c r="M14" s="2242"/>
      <c r="N14" s="2264"/>
      <c r="O14" s="2264"/>
      <c r="P14" s="2264"/>
      <c r="Q14" s="2264"/>
      <c r="R14" s="2264"/>
      <c r="S14" s="2264"/>
      <c r="T14" s="2264"/>
      <c r="U14" s="2264"/>
      <c r="V14" s="2264"/>
      <c r="W14" s="2264"/>
    </row>
    <row r="15" spans="1:54" s="2256" customFormat="1">
      <c r="A15" s="2264"/>
      <c r="B15" s="2240"/>
      <c r="C15" s="2245">
        <f>1+C10</f>
        <v>7</v>
      </c>
      <c r="D15" s="2314" t="s">
        <v>2200</v>
      </c>
      <c r="E15" s="2241"/>
      <c r="F15" s="2241"/>
      <c r="G15" s="2241"/>
      <c r="H15" s="2241"/>
      <c r="I15" s="2241"/>
      <c r="J15" s="2241"/>
      <c r="K15" s="2241"/>
      <c r="L15" s="2241"/>
      <c r="M15" s="2242"/>
      <c r="N15" s="2264"/>
      <c r="O15" s="2264"/>
      <c r="P15" s="2264"/>
      <c r="Q15" s="2264"/>
      <c r="R15" s="2264"/>
      <c r="S15" s="2264"/>
      <c r="T15" s="2264"/>
      <c r="U15" s="2264"/>
      <c r="V15" s="2264"/>
      <c r="W15" s="2264"/>
    </row>
    <row r="16" spans="1:54" s="2256" customFormat="1">
      <c r="A16" s="2264"/>
      <c r="B16" s="2240"/>
      <c r="C16" s="2245">
        <f>1+C15</f>
        <v>8</v>
      </c>
      <c r="D16" s="2241" t="s">
        <v>1388</v>
      </c>
      <c r="E16" s="2241"/>
      <c r="F16" s="2241"/>
      <c r="G16" s="2241"/>
      <c r="H16" s="2241"/>
      <c r="I16" s="2241"/>
      <c r="J16" s="2241"/>
      <c r="K16" s="2241"/>
      <c r="L16" s="2241"/>
      <c r="M16" s="2242"/>
      <c r="N16" s="2264"/>
      <c r="O16" s="2264"/>
      <c r="P16" s="2264"/>
      <c r="Q16" s="2264"/>
      <c r="R16" s="2264"/>
      <c r="S16" s="2264"/>
      <c r="T16" s="2264"/>
      <c r="U16" s="2264"/>
      <c r="V16" s="2264"/>
      <c r="W16" s="2264"/>
    </row>
    <row r="17" spans="1:23" s="2256" customFormat="1">
      <c r="A17" s="2264"/>
      <c r="B17" s="2240"/>
      <c r="C17" s="2245"/>
      <c r="D17" s="2241" t="s">
        <v>1389</v>
      </c>
      <c r="E17" s="2241"/>
      <c r="F17" s="2241"/>
      <c r="G17" s="2241"/>
      <c r="H17" s="2241"/>
      <c r="I17" s="2241"/>
      <c r="J17" s="2241"/>
      <c r="K17" s="2241"/>
      <c r="L17" s="2241"/>
      <c r="M17" s="2242"/>
      <c r="N17" s="2264"/>
      <c r="O17" s="2264"/>
      <c r="P17" s="2264"/>
      <c r="Q17" s="2264"/>
      <c r="R17" s="2264"/>
      <c r="S17" s="2264"/>
      <c r="T17" s="2264"/>
      <c r="U17" s="2264"/>
      <c r="V17" s="2264"/>
      <c r="W17" s="2264"/>
    </row>
    <row r="18" spans="1:23" s="2256" customFormat="1" ht="3.75" customHeight="1">
      <c r="A18" s="2264"/>
      <c r="B18" s="2240"/>
      <c r="C18" s="2245"/>
      <c r="D18" s="2241"/>
      <c r="E18" s="2241"/>
      <c r="F18" s="2241"/>
      <c r="G18" s="2241"/>
      <c r="H18" s="2241"/>
      <c r="I18" s="2241"/>
      <c r="J18" s="2241"/>
      <c r="K18" s="2241"/>
      <c r="L18" s="2241"/>
      <c r="M18" s="2242"/>
      <c r="N18" s="2264"/>
      <c r="O18" s="2264"/>
      <c r="P18" s="2264"/>
      <c r="Q18" s="2264"/>
      <c r="R18" s="2264"/>
      <c r="S18" s="2264"/>
      <c r="T18" s="2264"/>
      <c r="U18" s="2264"/>
      <c r="V18" s="2264"/>
      <c r="W18" s="2264"/>
    </row>
    <row r="19" spans="1:23" s="2256" customFormat="1">
      <c r="A19" s="2264"/>
      <c r="B19" s="2243" t="s">
        <v>1390</v>
      </c>
      <c r="C19" s="2247" t="s">
        <v>1910</v>
      </c>
      <c r="D19" s="2241"/>
      <c r="E19" s="2241"/>
      <c r="F19" s="2241"/>
      <c r="G19" s="2241"/>
      <c r="H19" s="2241"/>
      <c r="I19" s="2241"/>
      <c r="J19" s="2241"/>
      <c r="K19" s="2241"/>
      <c r="L19" s="2241"/>
      <c r="M19" s="2242"/>
      <c r="N19" s="2264"/>
      <c r="O19" s="2264"/>
      <c r="P19" s="2264"/>
      <c r="Q19" s="2264"/>
      <c r="R19" s="2264"/>
      <c r="S19" s="2264"/>
      <c r="T19" s="2264"/>
      <c r="U19" s="2264"/>
      <c r="V19" s="2264"/>
      <c r="W19" s="2264"/>
    </row>
    <row r="20" spans="1:23" s="2256" customFormat="1">
      <c r="A20" s="2264"/>
      <c r="B20" s="2240"/>
      <c r="C20" s="2245">
        <f>1+C16</f>
        <v>9</v>
      </c>
      <c r="D20" s="2241" t="s">
        <v>2201</v>
      </c>
      <c r="E20" s="2241"/>
      <c r="F20" s="2241"/>
      <c r="G20" s="2241"/>
      <c r="H20" s="2241"/>
      <c r="I20" s="2241"/>
      <c r="J20" s="2241"/>
      <c r="K20" s="2241"/>
      <c r="L20" s="2241"/>
      <c r="M20" s="2242"/>
      <c r="N20" s="2264"/>
      <c r="O20" s="2264"/>
      <c r="P20" s="2264"/>
      <c r="Q20" s="2264"/>
      <c r="R20" s="2264"/>
      <c r="S20" s="2264"/>
      <c r="T20" s="2264"/>
      <c r="U20" s="2264"/>
      <c r="V20" s="2264"/>
      <c r="W20" s="2264"/>
    </row>
    <row r="21" spans="1:23" s="2256" customFormat="1">
      <c r="A21" s="2264"/>
      <c r="B21" s="2240"/>
      <c r="C21" s="2245"/>
      <c r="D21" s="2241" t="s">
        <v>1391</v>
      </c>
      <c r="E21" s="2241"/>
      <c r="F21" s="2241"/>
      <c r="G21" s="2241"/>
      <c r="H21" s="2241"/>
      <c r="I21" s="2241"/>
      <c r="J21" s="2241"/>
      <c r="K21" s="2241"/>
      <c r="L21" s="2241"/>
      <c r="M21" s="2242"/>
      <c r="N21" s="2264"/>
      <c r="O21" s="2264"/>
      <c r="P21" s="2264"/>
      <c r="Q21" s="2264"/>
      <c r="R21" s="2264"/>
      <c r="S21" s="2264"/>
      <c r="T21" s="2264"/>
      <c r="U21" s="2264"/>
      <c r="V21" s="2264"/>
      <c r="W21" s="2264"/>
    </row>
    <row r="22" spans="1:23" s="2256" customFormat="1">
      <c r="A22" s="2264"/>
      <c r="B22" s="2240"/>
      <c r="C22" s="2245"/>
      <c r="D22" s="2241" t="s">
        <v>1392</v>
      </c>
      <c r="E22" s="2241"/>
      <c r="F22" s="2241"/>
      <c r="G22" s="2241"/>
      <c r="H22" s="2241"/>
      <c r="I22" s="2241"/>
      <c r="J22" s="2241"/>
      <c r="K22" s="2241"/>
      <c r="L22" s="2241"/>
      <c r="M22" s="2242"/>
      <c r="N22" s="2264"/>
      <c r="O22" s="2264"/>
      <c r="P22" s="2264"/>
      <c r="Q22" s="2264"/>
      <c r="R22" s="2264"/>
      <c r="S22" s="2264"/>
      <c r="T22" s="2264"/>
      <c r="U22" s="2264"/>
      <c r="V22" s="2264"/>
      <c r="W22" s="2264"/>
    </row>
    <row r="23" spans="1:23" s="2256" customFormat="1">
      <c r="A23" s="2264"/>
      <c r="B23" s="2240"/>
      <c r="C23" s="2245">
        <f>1+C20</f>
        <v>10</v>
      </c>
      <c r="D23" s="2241" t="s">
        <v>1393</v>
      </c>
      <c r="E23" s="2241"/>
      <c r="F23" s="2241"/>
      <c r="G23" s="2241"/>
      <c r="H23" s="2241"/>
      <c r="I23" s="2241"/>
      <c r="J23" s="2241"/>
      <c r="K23" s="2241"/>
      <c r="L23" s="2241"/>
      <c r="M23" s="2242"/>
      <c r="N23" s="2264"/>
      <c r="O23" s="2264"/>
      <c r="P23" s="2264"/>
      <c r="Q23" s="2264"/>
      <c r="R23" s="2264"/>
      <c r="S23" s="2264"/>
      <c r="T23" s="2264"/>
      <c r="U23" s="2264"/>
      <c r="V23" s="2264"/>
      <c r="W23" s="2264"/>
    </row>
    <row r="24" spans="1:23" s="2256" customFormat="1">
      <c r="A24" s="2264"/>
      <c r="B24" s="2240"/>
      <c r="C24" s="2245"/>
      <c r="D24" s="2241" t="s">
        <v>2112</v>
      </c>
      <c r="E24" s="2241"/>
      <c r="F24" s="2241"/>
      <c r="G24" s="2241"/>
      <c r="H24" s="2241"/>
      <c r="I24" s="2241"/>
      <c r="J24" s="2241"/>
      <c r="K24" s="2241"/>
      <c r="L24" s="2241"/>
      <c r="M24" s="2242"/>
      <c r="N24" s="2264"/>
      <c r="O24" s="2264"/>
      <c r="P24" s="2264"/>
      <c r="Q24" s="2264"/>
      <c r="R24" s="2264"/>
      <c r="S24" s="2264"/>
      <c r="T24" s="2264"/>
      <c r="U24" s="2264"/>
      <c r="V24" s="2264"/>
      <c r="W24" s="2264"/>
    </row>
    <row r="25" spans="1:23" s="2256" customFormat="1">
      <c r="A25" s="2264"/>
      <c r="B25" s="2240"/>
      <c r="C25" s="2245"/>
      <c r="D25" s="2241" t="s">
        <v>1394</v>
      </c>
      <c r="E25" s="2241"/>
      <c r="F25" s="2241"/>
      <c r="G25" s="2241"/>
      <c r="H25" s="2241"/>
      <c r="I25" s="2241"/>
      <c r="J25" s="2241"/>
      <c r="K25" s="2241"/>
      <c r="L25" s="2241"/>
      <c r="M25" s="2242"/>
      <c r="N25" s="2264"/>
      <c r="O25" s="2264"/>
      <c r="P25" s="2264"/>
      <c r="Q25" s="2264"/>
      <c r="R25" s="2264"/>
      <c r="S25" s="2264"/>
      <c r="T25" s="2264"/>
      <c r="U25" s="2264"/>
      <c r="V25" s="2264"/>
      <c r="W25" s="2264"/>
    </row>
    <row r="26" spans="1:23" s="2256" customFormat="1">
      <c r="A26" s="2264"/>
      <c r="B26" s="2240"/>
      <c r="C26" s="2245"/>
      <c r="D26" s="2241" t="s">
        <v>1395</v>
      </c>
      <c r="E26" s="2241"/>
      <c r="F26" s="2241"/>
      <c r="G26" s="2241"/>
      <c r="H26" s="2241"/>
      <c r="I26" s="2241"/>
      <c r="J26" s="2241"/>
      <c r="K26" s="2241"/>
      <c r="L26" s="2241"/>
      <c r="M26" s="2242"/>
      <c r="N26" s="2264"/>
      <c r="O26" s="2264"/>
      <c r="P26" s="2264"/>
      <c r="Q26" s="2264"/>
      <c r="R26" s="2264"/>
      <c r="S26" s="2264"/>
      <c r="T26" s="2264"/>
      <c r="U26" s="2264"/>
      <c r="V26" s="2264"/>
      <c r="W26" s="2264"/>
    </row>
    <row r="27" spans="1:23" s="2256" customFormat="1">
      <c r="A27" s="2264"/>
      <c r="B27" s="2240"/>
      <c r="C27" s="2245">
        <f>1+C23</f>
        <v>11</v>
      </c>
      <c r="D27" s="2241" t="s">
        <v>2202</v>
      </c>
      <c r="E27" s="2241"/>
      <c r="F27" s="2241"/>
      <c r="G27" s="2241"/>
      <c r="H27" s="2241"/>
      <c r="I27" s="2241"/>
      <c r="J27" s="2241"/>
      <c r="K27" s="2241"/>
      <c r="L27" s="2241"/>
      <c r="M27" s="2242"/>
      <c r="N27" s="2264"/>
      <c r="O27" s="2264"/>
      <c r="P27" s="2264"/>
      <c r="Q27" s="2264"/>
      <c r="R27" s="2264"/>
      <c r="S27" s="2264"/>
      <c r="T27" s="2264"/>
      <c r="U27" s="2264"/>
      <c r="V27" s="2264"/>
      <c r="W27" s="2264"/>
    </row>
    <row r="28" spans="1:23" s="2256" customFormat="1">
      <c r="A28" s="2264"/>
      <c r="B28" s="2240"/>
      <c r="C28" s="2245"/>
      <c r="D28" s="2241" t="s">
        <v>2203</v>
      </c>
      <c r="E28" s="2241"/>
      <c r="F28" s="2241"/>
      <c r="G28" s="2241"/>
      <c r="H28" s="2241"/>
      <c r="I28" s="2241"/>
      <c r="J28" s="2241"/>
      <c r="K28" s="2241"/>
      <c r="L28" s="2241"/>
      <c r="M28" s="2242"/>
      <c r="N28" s="2264"/>
      <c r="O28" s="2264"/>
      <c r="P28" s="2264"/>
      <c r="Q28" s="2264"/>
      <c r="R28" s="2264"/>
      <c r="S28" s="2264"/>
      <c r="T28" s="2264"/>
      <c r="U28" s="2264"/>
      <c r="V28" s="2264"/>
      <c r="W28" s="2264"/>
    </row>
    <row r="29" spans="1:23" s="2256" customFormat="1">
      <c r="A29" s="2264"/>
      <c r="B29" s="2240"/>
      <c r="C29" s="2245"/>
      <c r="D29" s="2241" t="s">
        <v>1998</v>
      </c>
      <c r="E29" s="2241"/>
      <c r="F29" s="2241"/>
      <c r="G29" s="2241"/>
      <c r="H29" s="2241"/>
      <c r="I29" s="2241"/>
      <c r="J29" s="2241"/>
      <c r="K29" s="2241"/>
      <c r="L29" s="2241"/>
      <c r="M29" s="2242"/>
      <c r="N29" s="2264"/>
      <c r="O29" s="2264"/>
      <c r="P29" s="2264"/>
      <c r="Q29" s="2264"/>
      <c r="R29" s="2264"/>
      <c r="S29" s="2264"/>
      <c r="T29" s="2264"/>
      <c r="U29" s="2264"/>
      <c r="V29" s="2264"/>
      <c r="W29" s="2264"/>
    </row>
    <row r="30" spans="1:23" s="2256" customFormat="1">
      <c r="A30" s="2264"/>
      <c r="B30" s="2240"/>
      <c r="C30" s="2245"/>
      <c r="D30" s="2241" t="s">
        <v>2000</v>
      </c>
      <c r="E30" s="2241"/>
      <c r="F30" s="2241"/>
      <c r="G30" s="2241"/>
      <c r="H30" s="2241"/>
      <c r="I30" s="2241"/>
      <c r="J30" s="2241"/>
      <c r="K30" s="2241"/>
      <c r="L30" s="2241"/>
      <c r="M30" s="2242"/>
      <c r="N30" s="2264"/>
      <c r="O30" s="2264"/>
      <c r="P30" s="2264"/>
      <c r="Q30" s="2264"/>
      <c r="R30" s="2264"/>
      <c r="S30" s="2264"/>
      <c r="T30" s="2264"/>
      <c r="U30" s="2264"/>
      <c r="V30" s="2264"/>
      <c r="W30" s="2264"/>
    </row>
    <row r="31" spans="1:23" s="2256" customFormat="1">
      <c r="A31" s="2264"/>
      <c r="B31" s="2240"/>
      <c r="C31" s="2245"/>
      <c r="D31" s="2248" t="s">
        <v>2001</v>
      </c>
      <c r="E31" s="2248"/>
      <c r="F31" s="2248"/>
      <c r="G31" s="2248"/>
      <c r="H31" s="2248"/>
      <c r="I31" s="2248"/>
      <c r="J31" s="2248"/>
      <c r="K31" s="2248"/>
      <c r="L31" s="2248"/>
      <c r="M31" s="2250"/>
      <c r="N31" s="2264"/>
      <c r="O31" s="2264"/>
      <c r="P31" s="2264"/>
      <c r="Q31" s="2264"/>
      <c r="R31" s="2264"/>
      <c r="S31" s="2264"/>
      <c r="T31" s="2264"/>
      <c r="U31" s="2264"/>
      <c r="V31" s="2264"/>
      <c r="W31" s="2264"/>
    </row>
    <row r="32" spans="1:23" s="2256" customFormat="1">
      <c r="A32" s="2264"/>
      <c r="B32" s="2240"/>
      <c r="C32" s="2245"/>
      <c r="D32" s="2374">
        <f>+'TRIAL-BALANCE'!E8</f>
        <v>2020</v>
      </c>
      <c r="E32" s="2374"/>
      <c r="F32" s="2374"/>
      <c r="G32" s="2374"/>
      <c r="H32" s="2375">
        <f>+'TRIAL-BALANCE'!E8</f>
        <v>2020</v>
      </c>
      <c r="I32" s="2375"/>
      <c r="J32" s="2375"/>
      <c r="K32" s="2265">
        <f>+'TRIAL-BALANCE'!E8</f>
        <v>2020</v>
      </c>
      <c r="L32" s="2266">
        <f>+'TRIAL-BALANCE'!E8</f>
        <v>2020</v>
      </c>
      <c r="M32" s="2249"/>
      <c r="N32" s="2264"/>
      <c r="O32" s="2264"/>
      <c r="P32" s="2264"/>
      <c r="Q32" s="2264"/>
      <c r="R32" s="2264"/>
      <c r="S32" s="2264"/>
      <c r="T32" s="2264"/>
      <c r="U32" s="2264"/>
      <c r="V32" s="2264"/>
      <c r="W32" s="2264"/>
    </row>
    <row r="33" spans="1:23" s="2256" customFormat="1">
      <c r="A33" s="2264"/>
      <c r="B33" s="2240"/>
      <c r="C33" s="2245">
        <f>1+C27</f>
        <v>12</v>
      </c>
      <c r="D33" s="2241" t="s">
        <v>2204</v>
      </c>
      <c r="E33" s="2241"/>
      <c r="F33" s="2241"/>
      <c r="G33" s="2241"/>
      <c r="H33" s="2241"/>
      <c r="I33" s="2241"/>
      <c r="J33" s="2241"/>
      <c r="K33" s="2241"/>
      <c r="L33" s="2241"/>
      <c r="M33" s="2242"/>
      <c r="N33" s="2264"/>
      <c r="O33" s="2264"/>
      <c r="P33" s="2264"/>
      <c r="Q33" s="2264"/>
      <c r="R33" s="2264"/>
      <c r="S33" s="2264"/>
      <c r="T33" s="2264"/>
      <c r="U33" s="2264"/>
      <c r="V33" s="2264"/>
      <c r="W33" s="2264"/>
    </row>
    <row r="34" spans="1:23" s="2256" customFormat="1">
      <c r="A34" s="2264"/>
      <c r="B34" s="2240"/>
      <c r="C34" s="2245"/>
      <c r="D34" s="2314" t="s">
        <v>2205</v>
      </c>
      <c r="E34" s="2241"/>
      <c r="F34" s="2241"/>
      <c r="G34" s="2241"/>
      <c r="H34" s="2241"/>
      <c r="I34" s="2241"/>
      <c r="J34" s="2241"/>
      <c r="K34" s="2241"/>
      <c r="L34" s="2241"/>
      <c r="M34" s="2242"/>
      <c r="N34" s="2264"/>
      <c r="O34" s="2264"/>
      <c r="P34" s="2264"/>
      <c r="Q34" s="2264"/>
      <c r="R34" s="2264"/>
      <c r="S34" s="2264"/>
      <c r="T34" s="2264"/>
      <c r="U34" s="2264"/>
      <c r="V34" s="2264"/>
      <c r="W34" s="2264"/>
    </row>
    <row r="35" spans="1:23" s="2256" customFormat="1">
      <c r="A35" s="2264"/>
      <c r="B35" s="2240"/>
      <c r="C35" s="2245"/>
      <c r="D35" s="2241" t="s">
        <v>2206</v>
      </c>
      <c r="E35" s="2241"/>
      <c r="F35" s="2241"/>
      <c r="G35" s="2241"/>
      <c r="H35" s="2241"/>
      <c r="I35" s="2241"/>
      <c r="J35" s="2241"/>
      <c r="K35" s="2241"/>
      <c r="L35" s="2241"/>
      <c r="M35" s="2242"/>
      <c r="N35" s="2264"/>
      <c r="O35" s="2264"/>
      <c r="P35" s="2264"/>
      <c r="Q35" s="2264"/>
      <c r="R35" s="2264"/>
      <c r="S35" s="2264"/>
      <c r="T35" s="2264"/>
      <c r="U35" s="2264"/>
      <c r="V35" s="2264"/>
      <c r="W35" s="2264"/>
    </row>
    <row r="36" spans="1:23" s="2256" customFormat="1">
      <c r="A36" s="2264"/>
      <c r="B36" s="2240"/>
      <c r="C36" s="2245"/>
      <c r="D36" s="2241" t="s">
        <v>2207</v>
      </c>
      <c r="E36" s="2241"/>
      <c r="F36" s="2241"/>
      <c r="G36" s="2241"/>
      <c r="H36" s="2241"/>
      <c r="I36" s="2241"/>
      <c r="J36" s="2241"/>
      <c r="K36" s="2241"/>
      <c r="L36" s="2241"/>
      <c r="M36" s="2242"/>
      <c r="N36" s="2264"/>
      <c r="O36" s="2264"/>
      <c r="P36" s="2264"/>
      <c r="Q36" s="2264"/>
      <c r="R36" s="2264"/>
      <c r="S36" s="2264"/>
      <c r="T36" s="2264"/>
      <c r="U36" s="2264"/>
      <c r="V36" s="2264"/>
      <c r="W36" s="2264"/>
    </row>
    <row r="37" spans="1:23" s="2256" customFormat="1">
      <c r="A37" s="2264"/>
      <c r="B37" s="2240"/>
      <c r="C37" s="2245"/>
      <c r="D37" s="2248" t="s">
        <v>2208</v>
      </c>
      <c r="E37" s="2248"/>
      <c r="F37" s="2248"/>
      <c r="G37" s="2248"/>
      <c r="H37" s="2248"/>
      <c r="I37" s="2248"/>
      <c r="J37" s="2248"/>
      <c r="K37" s="2248"/>
      <c r="L37" s="2248"/>
      <c r="M37" s="2250"/>
      <c r="N37" s="2264"/>
      <c r="O37" s="2264"/>
      <c r="P37" s="2264"/>
      <c r="Q37" s="2264"/>
      <c r="R37" s="2264"/>
      <c r="S37" s="2264"/>
      <c r="T37" s="2264"/>
      <c r="U37" s="2264"/>
      <c r="V37" s="2264"/>
      <c r="W37" s="2264"/>
    </row>
    <row r="38" spans="1:23" s="2256" customFormat="1">
      <c r="A38" s="2264"/>
      <c r="B38" s="2240"/>
      <c r="C38" s="2245">
        <f>1+C33</f>
        <v>13</v>
      </c>
      <c r="D38" s="2248" t="s">
        <v>2209</v>
      </c>
      <c r="E38" s="2248"/>
      <c r="F38" s="2248"/>
      <c r="G38" s="2248"/>
      <c r="H38" s="2248"/>
      <c r="I38" s="2248"/>
      <c r="J38" s="2248"/>
      <c r="K38" s="2248"/>
      <c r="L38" s="2248"/>
      <c r="M38" s="2250"/>
      <c r="N38" s="2264"/>
      <c r="O38" s="2264"/>
      <c r="P38" s="2264"/>
      <c r="Q38" s="2264"/>
      <c r="R38" s="2264"/>
      <c r="S38" s="2264"/>
      <c r="T38" s="2264"/>
      <c r="U38" s="2264"/>
      <c r="V38" s="2264"/>
      <c r="W38" s="2264"/>
    </row>
    <row r="39" spans="1:23" s="2256" customFormat="1">
      <c r="A39" s="2264"/>
      <c r="B39" s="2240"/>
      <c r="C39" s="2245"/>
      <c r="D39" s="2241" t="s">
        <v>2023</v>
      </c>
      <c r="E39" s="2241"/>
      <c r="F39" s="2241"/>
      <c r="G39" s="2241"/>
      <c r="H39" s="2241"/>
      <c r="I39" s="2241"/>
      <c r="J39" s="2241"/>
      <c r="K39" s="2241"/>
      <c r="L39" s="2241"/>
      <c r="M39" s="2242"/>
      <c r="N39" s="2264"/>
      <c r="O39" s="2264"/>
      <c r="P39" s="2264"/>
      <c r="Q39" s="2264"/>
      <c r="R39" s="2264"/>
      <c r="S39" s="2264"/>
      <c r="T39" s="2264"/>
      <c r="U39" s="2264"/>
      <c r="V39" s="2264"/>
      <c r="W39" s="2264"/>
    </row>
    <row r="40" spans="1:23" s="2256" customFormat="1">
      <c r="A40" s="2264"/>
      <c r="B40" s="2240"/>
      <c r="C40" s="2245"/>
      <c r="D40" s="2241" t="s">
        <v>2210</v>
      </c>
      <c r="E40" s="2241"/>
      <c r="F40" s="2241"/>
      <c r="G40" s="2241"/>
      <c r="H40" s="2241"/>
      <c r="I40" s="2241"/>
      <c r="J40" s="2241"/>
      <c r="K40" s="2241"/>
      <c r="L40" s="2241"/>
      <c r="M40" s="2242"/>
      <c r="N40" s="2264"/>
      <c r="O40" s="2264"/>
      <c r="P40" s="2264"/>
      <c r="Q40" s="2264"/>
      <c r="R40" s="2264"/>
      <c r="S40" s="2264"/>
      <c r="T40" s="2264"/>
      <c r="U40" s="2264"/>
      <c r="V40" s="2264"/>
      <c r="W40" s="2264"/>
    </row>
    <row r="41" spans="1:23" s="2256" customFormat="1">
      <c r="A41" s="2264"/>
      <c r="B41" s="2240"/>
      <c r="C41" s="2245"/>
      <c r="D41" s="2241" t="s">
        <v>2211</v>
      </c>
      <c r="E41" s="2241"/>
      <c r="F41" s="2241"/>
      <c r="G41" s="2241"/>
      <c r="H41" s="2241"/>
      <c r="I41" s="2241"/>
      <c r="J41" s="2241"/>
      <c r="K41" s="2241"/>
      <c r="L41" s="2241"/>
      <c r="M41" s="2242"/>
      <c r="N41" s="2264"/>
      <c r="O41" s="2264"/>
      <c r="P41" s="2264"/>
      <c r="Q41" s="2264"/>
      <c r="R41" s="2264"/>
      <c r="S41" s="2264"/>
      <c r="T41" s="2264"/>
      <c r="U41" s="2264"/>
      <c r="V41" s="2264"/>
      <c r="W41" s="2264"/>
    </row>
    <row r="42" spans="1:23" s="2256" customFormat="1">
      <c r="A42" s="2264"/>
      <c r="B42" s="2240"/>
      <c r="C42" s="2245"/>
      <c r="D42" s="2241" t="s">
        <v>2024</v>
      </c>
      <c r="E42" s="2241"/>
      <c r="F42" s="2241"/>
      <c r="G42" s="2241"/>
      <c r="H42" s="2241"/>
      <c r="I42" s="2241"/>
      <c r="J42" s="2241"/>
      <c r="K42" s="2241"/>
      <c r="L42" s="2241"/>
      <c r="M42" s="2242"/>
      <c r="N42" s="2264"/>
      <c r="O42" s="2264"/>
      <c r="P42" s="2264"/>
      <c r="Q42" s="2264"/>
      <c r="R42" s="2264"/>
      <c r="S42" s="2264"/>
      <c r="T42" s="2264"/>
      <c r="U42" s="2264"/>
      <c r="V42" s="2264"/>
      <c r="W42" s="2264"/>
    </row>
    <row r="43" spans="1:23" s="2256" customFormat="1">
      <c r="A43" s="2264"/>
      <c r="B43" s="2240"/>
      <c r="C43" s="2245"/>
      <c r="D43" s="2241" t="s">
        <v>2212</v>
      </c>
      <c r="E43" s="2241"/>
      <c r="F43" s="2241"/>
      <c r="G43" s="2241"/>
      <c r="H43" s="2241"/>
      <c r="I43" s="2241"/>
      <c r="J43" s="2241"/>
      <c r="K43" s="2241"/>
      <c r="L43" s="2241"/>
      <c r="M43" s="2242"/>
      <c r="N43" s="2264"/>
      <c r="O43" s="2264"/>
      <c r="P43" s="2264"/>
      <c r="Q43" s="2264"/>
      <c r="R43" s="2264"/>
      <c r="S43" s="2264"/>
      <c r="T43" s="2264"/>
      <c r="U43" s="2264"/>
      <c r="V43" s="2264"/>
      <c r="W43" s="2264"/>
    </row>
    <row r="44" spans="1:23" s="2256" customFormat="1">
      <c r="A44" s="2264"/>
      <c r="B44" s="2240"/>
      <c r="C44" s="2245">
        <f>1+C38</f>
        <v>14</v>
      </c>
      <c r="D44" s="2241" t="s">
        <v>2213</v>
      </c>
      <c r="E44" s="2241"/>
      <c r="F44" s="2241"/>
      <c r="G44" s="2241"/>
      <c r="H44" s="2241"/>
      <c r="I44" s="2241"/>
      <c r="J44" s="2241"/>
      <c r="K44" s="2241"/>
      <c r="L44" s="2241"/>
      <c r="M44" s="2242"/>
      <c r="N44" s="2264"/>
      <c r="O44" s="2264"/>
      <c r="P44" s="2264"/>
      <c r="Q44" s="2264"/>
      <c r="R44" s="2264"/>
      <c r="S44" s="2264"/>
      <c r="T44" s="2264"/>
      <c r="U44" s="2264"/>
      <c r="V44" s="2264"/>
      <c r="W44" s="2264"/>
    </row>
    <row r="45" spans="1:23" s="2256" customFormat="1">
      <c r="A45" s="2264"/>
      <c r="B45" s="2240"/>
      <c r="C45" s="2245"/>
      <c r="D45" s="2241" t="s">
        <v>2214</v>
      </c>
      <c r="E45" s="2241"/>
      <c r="F45" s="2241"/>
      <c r="G45" s="2241"/>
      <c r="H45" s="2241"/>
      <c r="I45" s="2241"/>
      <c r="J45" s="2241"/>
      <c r="K45" s="2241"/>
      <c r="L45" s="2241"/>
      <c r="M45" s="2242"/>
      <c r="N45" s="2264"/>
      <c r="O45" s="2264"/>
      <c r="P45" s="2264"/>
      <c r="Q45" s="2264"/>
      <c r="R45" s="2264"/>
      <c r="S45" s="2264"/>
      <c r="T45" s="2264"/>
      <c r="U45" s="2264"/>
      <c r="V45" s="2264"/>
      <c r="W45" s="2264"/>
    </row>
    <row r="46" spans="1:23" s="2256" customFormat="1">
      <c r="A46" s="2264"/>
      <c r="B46" s="2240"/>
      <c r="C46" s="2245"/>
      <c r="D46" s="2248" t="s">
        <v>2215</v>
      </c>
      <c r="E46" s="2248"/>
      <c r="F46" s="2248"/>
      <c r="G46" s="2248"/>
      <c r="H46" s="2248"/>
      <c r="I46" s="2248"/>
      <c r="J46" s="2248"/>
      <c r="K46" s="2248"/>
      <c r="L46" s="2248"/>
      <c r="M46" s="2250"/>
      <c r="N46" s="2264"/>
      <c r="O46" s="2264"/>
      <c r="P46" s="2264"/>
      <c r="Q46" s="2264"/>
      <c r="R46" s="2264"/>
      <c r="S46" s="2264"/>
      <c r="T46" s="2264"/>
      <c r="U46" s="2264"/>
      <c r="V46" s="2264"/>
      <c r="W46" s="2264"/>
    </row>
    <row r="47" spans="1:23" s="2256" customFormat="1">
      <c r="A47" s="2264"/>
      <c r="B47" s="2240"/>
      <c r="C47" s="2245"/>
      <c r="D47" s="2248" t="s">
        <v>2216</v>
      </c>
      <c r="E47" s="2248"/>
      <c r="F47" s="2248"/>
      <c r="G47" s="2248"/>
      <c r="H47" s="2248"/>
      <c r="I47" s="2248"/>
      <c r="J47" s="2248"/>
      <c r="K47" s="2248"/>
      <c r="L47" s="2248"/>
      <c r="M47" s="2250"/>
      <c r="N47" s="2264"/>
      <c r="O47" s="2264"/>
      <c r="P47" s="2264"/>
      <c r="Q47" s="2264"/>
      <c r="R47" s="2264"/>
      <c r="S47" s="2264"/>
      <c r="T47" s="2264"/>
      <c r="U47" s="2264"/>
      <c r="V47" s="2264"/>
      <c r="W47" s="2264"/>
    </row>
    <row r="48" spans="1:23" s="2256" customFormat="1">
      <c r="A48" s="2264"/>
      <c r="B48" s="2240"/>
      <c r="C48" s="2245"/>
      <c r="D48" s="2241" t="s">
        <v>2217</v>
      </c>
      <c r="E48" s="2241"/>
      <c r="F48" s="2241"/>
      <c r="G48" s="2241"/>
      <c r="H48" s="2241"/>
      <c r="I48" s="2241"/>
      <c r="J48" s="2241"/>
      <c r="K48" s="2241"/>
      <c r="L48" s="2241"/>
      <c r="M48" s="2242"/>
      <c r="N48" s="2264"/>
      <c r="O48" s="2264"/>
      <c r="P48" s="2264"/>
      <c r="Q48" s="2264"/>
      <c r="R48" s="2264"/>
      <c r="S48" s="2264"/>
      <c r="T48" s="2264"/>
      <c r="U48" s="2264"/>
      <c r="V48" s="2264"/>
      <c r="W48" s="2264"/>
    </row>
    <row r="49" spans="1:23" s="2256" customFormat="1">
      <c r="A49" s="2264"/>
      <c r="B49" s="2240"/>
      <c r="C49" s="2245">
        <f>1+C44</f>
        <v>15</v>
      </c>
      <c r="D49" s="2241" t="s">
        <v>2218</v>
      </c>
      <c r="E49" s="2248"/>
      <c r="F49" s="2248"/>
      <c r="G49" s="2248"/>
      <c r="H49" s="2248"/>
      <c r="I49" s="2248"/>
      <c r="J49" s="2248"/>
      <c r="K49" s="2248"/>
      <c r="L49" s="2248"/>
      <c r="M49" s="2250"/>
      <c r="N49" s="2264"/>
      <c r="O49" s="2264"/>
      <c r="P49" s="2264"/>
      <c r="Q49" s="2264"/>
      <c r="R49" s="2264"/>
      <c r="S49" s="2264"/>
      <c r="T49" s="2264"/>
      <c r="U49" s="2264"/>
      <c r="V49" s="2264"/>
      <c r="W49" s="2264"/>
    </row>
    <row r="50" spans="1:23" s="2256" customFormat="1">
      <c r="A50" s="2264"/>
      <c r="B50" s="2240"/>
      <c r="C50" s="2245"/>
      <c r="D50" s="2370">
        <f>+'TRIAL-BALANCE'!E8</f>
        <v>2020</v>
      </c>
      <c r="E50" s="2370"/>
      <c r="F50" s="2370"/>
      <c r="G50" s="2370"/>
      <c r="H50" s="2376">
        <f>+'TRIAL-BALANCE'!E8</f>
        <v>2020</v>
      </c>
      <c r="I50" s="2376"/>
      <c r="J50" s="2376"/>
      <c r="K50" s="2241" t="s">
        <v>2028</v>
      </c>
      <c r="L50" s="2251"/>
      <c r="M50" s="2249"/>
      <c r="N50" s="2264"/>
      <c r="O50" s="2264"/>
      <c r="P50" s="2264"/>
      <c r="Q50" s="2264"/>
      <c r="R50" s="2264"/>
      <c r="S50" s="2264"/>
      <c r="T50" s="2264"/>
      <c r="U50" s="2264"/>
      <c r="V50" s="2264"/>
      <c r="W50" s="2264"/>
    </row>
    <row r="51" spans="1:23" s="2256" customFormat="1">
      <c r="A51" s="2264"/>
      <c r="B51" s="2240"/>
      <c r="C51" s="2245"/>
      <c r="D51" s="2241" t="s">
        <v>2219</v>
      </c>
      <c r="E51" s="2241"/>
      <c r="F51" s="2241"/>
      <c r="G51" s="2241"/>
      <c r="H51" s="2241"/>
      <c r="I51" s="2241"/>
      <c r="J51" s="2241"/>
      <c r="K51" s="2241"/>
      <c r="L51" s="2241"/>
      <c r="M51" s="2242"/>
      <c r="N51" s="2264"/>
      <c r="O51" s="2264"/>
      <c r="P51" s="2264"/>
      <c r="Q51" s="2264"/>
      <c r="R51" s="2264"/>
      <c r="S51" s="2264"/>
      <c r="T51" s="2264"/>
      <c r="U51" s="2264"/>
      <c r="V51" s="2264"/>
      <c r="W51" s="2264"/>
    </row>
    <row r="52" spans="1:23" s="2256" customFormat="1">
      <c r="A52" s="2264"/>
      <c r="B52" s="2240"/>
      <c r="C52" s="2245">
        <f>1+C49</f>
        <v>16</v>
      </c>
      <c r="D52" s="2241" t="s">
        <v>2220</v>
      </c>
      <c r="E52" s="2248"/>
      <c r="F52" s="2248"/>
      <c r="G52" s="2248"/>
      <c r="H52" s="2248"/>
      <c r="I52" s="2248"/>
      <c r="J52" s="2248"/>
      <c r="K52" s="2248"/>
      <c r="L52" s="2248"/>
      <c r="M52" s="2250"/>
      <c r="N52" s="2264"/>
      <c r="O52" s="2264"/>
      <c r="P52" s="2264"/>
      <c r="Q52" s="2264"/>
      <c r="R52" s="2264"/>
      <c r="S52" s="2264"/>
      <c r="T52" s="2264"/>
      <c r="U52" s="2264"/>
      <c r="V52" s="2264"/>
      <c r="W52" s="2264"/>
    </row>
    <row r="53" spans="1:23" s="2256" customFormat="1">
      <c r="A53" s="2264"/>
      <c r="B53" s="2240"/>
      <c r="C53" s="2245"/>
      <c r="D53" s="2241" t="s">
        <v>2036</v>
      </c>
      <c r="E53" s="2248"/>
      <c r="F53" s="2248"/>
      <c r="G53" s="2248"/>
      <c r="H53" s="2248"/>
      <c r="I53" s="2248"/>
      <c r="J53" s="2248"/>
      <c r="K53" s="2241"/>
      <c r="L53" s="2251"/>
      <c r="M53" s="2249"/>
      <c r="N53" s="2264"/>
      <c r="O53" s="2264"/>
      <c r="P53" s="2264"/>
      <c r="Q53" s="2264"/>
      <c r="R53" s="2264"/>
      <c r="S53" s="2264"/>
      <c r="T53" s="2264"/>
      <c r="U53" s="2264"/>
      <c r="V53" s="2264"/>
      <c r="W53" s="2264"/>
    </row>
    <row r="54" spans="1:23" s="2256" customFormat="1">
      <c r="A54" s="2264"/>
      <c r="B54" s="2240"/>
      <c r="C54" s="2245"/>
      <c r="D54" s="2314" t="s">
        <v>2221</v>
      </c>
      <c r="E54" s="2241"/>
      <c r="F54" s="2241"/>
      <c r="G54" s="2241"/>
      <c r="H54" s="2241"/>
      <c r="I54" s="2241"/>
      <c r="J54" s="2241"/>
      <c r="K54" s="2241"/>
      <c r="L54" s="2241"/>
      <c r="M54" s="2242"/>
      <c r="N54" s="2264"/>
      <c r="O54" s="2264"/>
      <c r="P54" s="2264"/>
      <c r="Q54" s="2264"/>
      <c r="R54" s="2264"/>
      <c r="S54" s="2264"/>
      <c r="T54" s="2264"/>
      <c r="U54" s="2264"/>
      <c r="V54" s="2264"/>
      <c r="W54" s="2264"/>
    </row>
    <row r="55" spans="1:23" s="2256" customFormat="1">
      <c r="A55" s="2264"/>
      <c r="B55" s="2240"/>
      <c r="C55" s="2245">
        <f>1+C52</f>
        <v>17</v>
      </c>
      <c r="D55" s="2241" t="s">
        <v>2222</v>
      </c>
      <c r="E55" s="2248"/>
      <c r="F55" s="2248"/>
      <c r="G55" s="2248"/>
      <c r="H55" s="2248"/>
      <c r="I55" s="2248"/>
      <c r="J55" s="2248"/>
      <c r="K55" s="2248"/>
      <c r="L55" s="2248"/>
      <c r="M55" s="2250"/>
      <c r="N55" s="2264"/>
      <c r="O55" s="2264"/>
      <c r="P55" s="2264"/>
      <c r="Q55" s="2264"/>
      <c r="R55" s="2264"/>
      <c r="S55" s="2264"/>
      <c r="T55" s="2264"/>
      <c r="U55" s="2264"/>
      <c r="V55" s="2264"/>
      <c r="W55" s="2264"/>
    </row>
    <row r="56" spans="1:23" s="2256" customFormat="1">
      <c r="A56" s="2264"/>
      <c r="B56" s="2240"/>
      <c r="C56" s="2245"/>
      <c r="D56" s="2370">
        <f>+'TRIAL-BALANCE'!E8</f>
        <v>2020</v>
      </c>
      <c r="E56" s="2370"/>
      <c r="F56" s="2370"/>
      <c r="G56" s="2370"/>
      <c r="H56" s="2371">
        <f>+'TRIAL-BALANCE'!E8</f>
        <v>2020</v>
      </c>
      <c r="I56" s="2371"/>
      <c r="J56" s="2371"/>
      <c r="K56" s="2252" t="s">
        <v>2044</v>
      </c>
      <c r="L56" s="2251"/>
      <c r="M56" s="2249"/>
      <c r="N56" s="2264"/>
      <c r="O56" s="2264"/>
      <c r="P56" s="2264"/>
      <c r="Q56" s="2264"/>
      <c r="R56" s="2264"/>
      <c r="S56" s="2264"/>
      <c r="T56" s="2264"/>
      <c r="U56" s="2264"/>
      <c r="V56" s="2264"/>
      <c r="W56" s="2264"/>
    </row>
    <row r="57" spans="1:23" s="2256" customFormat="1">
      <c r="A57" s="2264"/>
      <c r="B57" s="2240"/>
      <c r="C57" s="2245"/>
      <c r="D57" s="2354">
        <f>+'TRIAL-BALANCE'!E8</f>
        <v>2020</v>
      </c>
      <c r="E57" s="2354"/>
      <c r="F57" s="2316" t="s">
        <v>2037</v>
      </c>
      <c r="G57" s="2338">
        <f>+'TRIAL-BALANCE'!E8</f>
        <v>2020</v>
      </c>
      <c r="H57" s="2338"/>
      <c r="I57" s="2317" t="s">
        <v>2042</v>
      </c>
      <c r="J57" s="2241"/>
      <c r="K57" s="2241"/>
      <c r="L57" s="2241"/>
      <c r="M57" s="2242"/>
      <c r="N57" s="2264"/>
      <c r="O57" s="2264"/>
      <c r="P57" s="2264"/>
      <c r="Q57" s="2264"/>
      <c r="R57" s="2264"/>
      <c r="S57" s="2264"/>
      <c r="T57" s="2264"/>
      <c r="U57" s="2264"/>
      <c r="V57" s="2264"/>
      <c r="W57" s="2264"/>
    </row>
    <row r="58" spans="1:23" s="2256" customFormat="1">
      <c r="A58" s="2264"/>
      <c r="B58" s="2240"/>
      <c r="C58" s="2245"/>
      <c r="D58" s="2241" t="s">
        <v>2043</v>
      </c>
      <c r="E58" s="2241"/>
      <c r="F58" s="2241"/>
      <c r="G58" s="2241"/>
      <c r="H58" s="2241"/>
      <c r="I58" s="2241"/>
      <c r="J58" s="2241"/>
      <c r="K58" s="2241"/>
      <c r="L58" s="2241"/>
      <c r="M58" s="2242"/>
      <c r="N58" s="2264"/>
      <c r="O58" s="2264"/>
      <c r="P58" s="2264"/>
      <c r="Q58" s="2264"/>
      <c r="R58" s="2264"/>
      <c r="S58" s="2264"/>
      <c r="T58" s="2264"/>
      <c r="U58" s="2264"/>
      <c r="V58" s="2264"/>
      <c r="W58" s="2264"/>
    </row>
    <row r="59" spans="1:23" s="2256" customFormat="1" ht="3.75" customHeight="1">
      <c r="A59" s="2264"/>
      <c r="B59" s="2240"/>
      <c r="C59" s="2245"/>
      <c r="D59" s="2241"/>
      <c r="E59" s="2241"/>
      <c r="F59" s="2241"/>
      <c r="G59" s="2241"/>
      <c r="H59" s="2241"/>
      <c r="I59" s="2241"/>
      <c r="J59" s="2241"/>
      <c r="K59" s="2241"/>
      <c r="L59" s="2241"/>
      <c r="M59" s="2242"/>
      <c r="N59" s="2264"/>
      <c r="O59" s="2264"/>
      <c r="P59" s="2264"/>
      <c r="Q59" s="2264"/>
      <c r="R59" s="2264"/>
      <c r="S59" s="2264"/>
      <c r="T59" s="2264"/>
      <c r="U59" s="2264"/>
      <c r="V59" s="2264"/>
      <c r="W59" s="2264"/>
    </row>
    <row r="60" spans="1:23" s="2256" customFormat="1">
      <c r="A60" s="2264"/>
      <c r="B60" s="2243" t="s">
        <v>1396</v>
      </c>
      <c r="C60" s="2247" t="s">
        <v>1909</v>
      </c>
      <c r="D60" s="2241"/>
      <c r="E60" s="2241"/>
      <c r="F60" s="2241"/>
      <c r="G60" s="2241"/>
      <c r="H60" s="2241"/>
      <c r="I60" s="2241"/>
      <c r="J60" s="2241"/>
      <c r="K60" s="2241"/>
      <c r="L60" s="2241"/>
      <c r="M60" s="2242"/>
      <c r="N60" s="2264"/>
      <c r="O60" s="2264"/>
      <c r="P60" s="2264"/>
      <c r="Q60" s="2264"/>
      <c r="R60" s="2264"/>
      <c r="S60" s="2264"/>
      <c r="T60" s="2264"/>
      <c r="U60" s="2264"/>
      <c r="V60" s="2264"/>
      <c r="W60" s="2264"/>
    </row>
    <row r="61" spans="1:23" s="2256" customFormat="1">
      <c r="A61" s="2264"/>
      <c r="B61" s="2240"/>
      <c r="C61" s="2245">
        <f>1+C55</f>
        <v>18</v>
      </c>
      <c r="D61" s="2241" t="s">
        <v>1397</v>
      </c>
      <c r="E61" s="2241"/>
      <c r="F61" s="2241"/>
      <c r="G61" s="2241"/>
      <c r="H61" s="2241"/>
      <c r="I61" s="2241"/>
      <c r="J61" s="2241"/>
      <c r="K61" s="2241"/>
      <c r="L61" s="2241"/>
      <c r="M61" s="2242"/>
      <c r="N61" s="2264"/>
      <c r="O61" s="2264"/>
      <c r="P61" s="2264"/>
      <c r="Q61" s="2264"/>
      <c r="R61" s="2264"/>
      <c r="S61" s="2264"/>
      <c r="T61" s="2264"/>
      <c r="U61" s="2264"/>
      <c r="V61" s="2264"/>
      <c r="W61" s="2264"/>
    </row>
    <row r="62" spans="1:23" s="2256" customFormat="1">
      <c r="A62" s="2264"/>
      <c r="B62" s="2240"/>
      <c r="C62" s="2245">
        <f>1+C61</f>
        <v>19</v>
      </c>
      <c r="D62" s="2241" t="s">
        <v>2113</v>
      </c>
      <c r="E62" s="2241"/>
      <c r="F62" s="2241"/>
      <c r="G62" s="2241"/>
      <c r="H62" s="2241"/>
      <c r="I62" s="2241"/>
      <c r="J62" s="2241"/>
      <c r="K62" s="2241"/>
      <c r="L62" s="2241"/>
      <c r="M62" s="2242"/>
      <c r="N62" s="2264"/>
      <c r="O62" s="2264"/>
      <c r="P62" s="2264"/>
      <c r="Q62" s="2264"/>
      <c r="R62" s="2264"/>
      <c r="S62" s="2264"/>
      <c r="T62" s="2264"/>
      <c r="U62" s="2264"/>
      <c r="V62" s="2264"/>
      <c r="W62" s="2264"/>
    </row>
    <row r="63" spans="1:23" s="2256" customFormat="1">
      <c r="A63" s="2264"/>
      <c r="B63" s="2240"/>
      <c r="C63" s="2245"/>
      <c r="D63" s="2314" t="s">
        <v>2223</v>
      </c>
      <c r="E63" s="2241"/>
      <c r="F63" s="2241"/>
      <c r="G63" s="2241"/>
      <c r="H63" s="2241"/>
      <c r="I63" s="2241"/>
      <c r="J63" s="2241"/>
      <c r="K63" s="2241"/>
      <c r="L63" s="2241"/>
      <c r="M63" s="2242"/>
      <c r="N63" s="2264"/>
      <c r="O63" s="2264"/>
      <c r="P63" s="2264"/>
      <c r="Q63" s="2264"/>
      <c r="R63" s="2264"/>
      <c r="S63" s="2264"/>
      <c r="T63" s="2264"/>
      <c r="U63" s="2264"/>
      <c r="V63" s="2264"/>
      <c r="W63" s="2264"/>
    </row>
    <row r="64" spans="1:23" s="2256" customFormat="1">
      <c r="A64" s="2264"/>
      <c r="B64" s="2240"/>
      <c r="C64" s="2245"/>
      <c r="D64" s="2241" t="s">
        <v>2224</v>
      </c>
      <c r="E64" s="2241"/>
      <c r="F64" s="2241"/>
      <c r="G64" s="2241"/>
      <c r="H64" s="2241"/>
      <c r="I64" s="2241"/>
      <c r="J64" s="2241"/>
      <c r="K64" s="2241"/>
      <c r="L64" s="2241"/>
      <c r="M64" s="2242"/>
      <c r="N64" s="2264"/>
      <c r="O64" s="2264"/>
      <c r="P64" s="2264"/>
      <c r="Q64" s="2264"/>
      <c r="R64" s="2264"/>
      <c r="S64" s="2264"/>
      <c r="T64" s="2264"/>
      <c r="U64" s="2264"/>
      <c r="V64" s="2264"/>
      <c r="W64" s="2264"/>
    </row>
    <row r="65" spans="1:23" s="2256" customFormat="1">
      <c r="A65" s="2264"/>
      <c r="B65" s="2253"/>
      <c r="C65" s="2254"/>
      <c r="D65" s="2318" t="s">
        <v>2225</v>
      </c>
      <c r="E65" s="2248"/>
      <c r="F65" s="2248"/>
      <c r="G65" s="2248"/>
      <c r="H65" s="2248"/>
      <c r="I65" s="2248"/>
      <c r="J65" s="2248"/>
      <c r="K65" s="2248"/>
      <c r="L65" s="2248"/>
      <c r="M65" s="2250"/>
      <c r="N65" s="2264"/>
      <c r="O65" s="2264"/>
      <c r="P65" s="2264"/>
      <c r="Q65" s="2264"/>
      <c r="R65" s="2264"/>
      <c r="S65" s="2264"/>
      <c r="T65" s="2264"/>
      <c r="U65" s="2264"/>
      <c r="V65" s="2264"/>
      <c r="W65" s="2264"/>
    </row>
    <row r="66" spans="1:23" s="2256" customFormat="1">
      <c r="A66" s="2264"/>
      <c r="B66" s="2253"/>
      <c r="C66" s="2254"/>
      <c r="D66" s="2319" t="s">
        <v>1927</v>
      </c>
      <c r="E66" s="2248"/>
      <c r="F66" s="2248"/>
      <c r="G66" s="2248"/>
      <c r="H66" s="2330">
        <f>+'TRIAL-BALANCE'!E8</f>
        <v>2020</v>
      </c>
      <c r="I66" s="2330"/>
      <c r="J66" s="2330"/>
      <c r="K66" s="2364">
        <f>+'TRIAL-BALANCE'!E8</f>
        <v>2020</v>
      </c>
      <c r="L66" s="2364"/>
      <c r="M66" s="2250"/>
      <c r="N66" s="2264"/>
      <c r="O66" s="2264"/>
      <c r="P66" s="2264"/>
      <c r="Q66" s="2264"/>
      <c r="R66" s="2264"/>
      <c r="S66" s="2264"/>
      <c r="T66" s="2264"/>
      <c r="U66" s="2264"/>
      <c r="V66" s="2264"/>
      <c r="W66" s="2264"/>
    </row>
    <row r="67" spans="1:23" s="2256" customFormat="1">
      <c r="A67" s="2264"/>
      <c r="B67" s="2253"/>
      <c r="C67" s="2254"/>
      <c r="D67" s="2365">
        <f>+'TRIAL-BALANCE'!E8</f>
        <v>2020</v>
      </c>
      <c r="E67" s="2365"/>
      <c r="F67" s="2365"/>
      <c r="G67" s="2366">
        <f>+'TRIAL-BALANCE'!E8</f>
        <v>2020</v>
      </c>
      <c r="H67" s="2366"/>
      <c r="I67" s="2366"/>
      <c r="J67" s="2248"/>
      <c r="K67" s="2248"/>
      <c r="L67" s="2248"/>
      <c r="M67" s="2250"/>
      <c r="N67" s="2264"/>
      <c r="O67" s="2264"/>
      <c r="P67" s="2264"/>
      <c r="Q67" s="2264"/>
      <c r="R67" s="2264"/>
      <c r="S67" s="2264"/>
      <c r="T67" s="2264"/>
      <c r="U67" s="2264"/>
      <c r="V67" s="2264"/>
      <c r="W67" s="2264"/>
    </row>
    <row r="68" spans="1:23" s="2256" customFormat="1">
      <c r="A68" s="2264"/>
      <c r="B68" s="2240"/>
      <c r="C68" s="2245">
        <f>1+C62</f>
        <v>20</v>
      </c>
      <c r="D68" s="2241" t="s">
        <v>2025</v>
      </c>
      <c r="E68" s="2241"/>
      <c r="F68" s="2241"/>
      <c r="G68" s="2241"/>
      <c r="H68" s="2241"/>
      <c r="I68" s="2241"/>
      <c r="J68" s="2241"/>
      <c r="K68" s="2241"/>
      <c r="L68" s="2241"/>
      <c r="M68" s="2242"/>
      <c r="N68" s="2264"/>
      <c r="O68" s="2264"/>
      <c r="P68" s="2264"/>
      <c r="Q68" s="2264"/>
      <c r="R68" s="2264"/>
      <c r="S68" s="2264"/>
      <c r="T68" s="2264"/>
      <c r="U68" s="2264"/>
      <c r="V68" s="2264"/>
      <c r="W68" s="2264"/>
    </row>
    <row r="69" spans="1:23" s="2256" customFormat="1">
      <c r="A69" s="2264"/>
      <c r="B69" s="2240"/>
      <c r="C69" s="2245"/>
      <c r="D69" s="2241" t="s">
        <v>2027</v>
      </c>
      <c r="E69" s="2241"/>
      <c r="F69" s="2241"/>
      <c r="G69" s="2241"/>
      <c r="H69" s="2241"/>
      <c r="I69" s="2241"/>
      <c r="J69" s="2241"/>
      <c r="K69" s="2241"/>
      <c r="L69" s="2241"/>
      <c r="M69" s="2242"/>
      <c r="N69" s="2264"/>
      <c r="O69" s="2264"/>
      <c r="P69" s="2264"/>
      <c r="Q69" s="2264"/>
      <c r="R69" s="2264"/>
      <c r="S69" s="2264"/>
      <c r="T69" s="2264"/>
      <c r="U69" s="2264"/>
      <c r="V69" s="2264"/>
      <c r="W69" s="2264"/>
    </row>
    <row r="70" spans="1:23" s="2256" customFormat="1">
      <c r="A70" s="2264"/>
      <c r="B70" s="2240"/>
      <c r="C70" s="2245"/>
      <c r="D70" s="2241" t="s">
        <v>2026</v>
      </c>
      <c r="E70" s="2241"/>
      <c r="F70" s="2241"/>
      <c r="G70" s="2241"/>
      <c r="H70" s="2241"/>
      <c r="I70" s="2241"/>
      <c r="J70" s="2241"/>
      <c r="K70" s="2241"/>
      <c r="L70" s="2241"/>
      <c r="M70" s="2242"/>
      <c r="N70" s="2264"/>
      <c r="O70" s="2264"/>
      <c r="P70" s="2264"/>
      <c r="Q70" s="2264"/>
      <c r="R70" s="2264"/>
      <c r="S70" s="2264"/>
      <c r="T70" s="2264"/>
      <c r="U70" s="2264"/>
      <c r="V70" s="2264"/>
      <c r="W70" s="2264"/>
    </row>
    <row r="71" spans="1:23" s="2256" customFormat="1">
      <c r="A71" s="2264"/>
      <c r="B71" s="2240"/>
      <c r="C71" s="2245">
        <f>1+C68</f>
        <v>21</v>
      </c>
      <c r="D71" s="2241" t="s">
        <v>2114</v>
      </c>
      <c r="E71" s="2241"/>
      <c r="F71" s="2241"/>
      <c r="G71" s="2241"/>
      <c r="H71" s="2241"/>
      <c r="I71" s="2241"/>
      <c r="J71" s="2241"/>
      <c r="K71" s="2241"/>
      <c r="L71" s="2241"/>
      <c r="M71" s="2242"/>
      <c r="N71" s="2264"/>
      <c r="O71" s="2264"/>
      <c r="P71" s="2264"/>
      <c r="Q71" s="2264"/>
      <c r="R71" s="2264"/>
      <c r="S71" s="2264"/>
      <c r="T71" s="2264"/>
      <c r="U71" s="2264"/>
      <c r="V71" s="2264"/>
      <c r="W71" s="2264"/>
    </row>
    <row r="72" spans="1:23" s="2256" customFormat="1">
      <c r="A72" s="2264"/>
      <c r="B72" s="2240"/>
      <c r="C72" s="2245"/>
      <c r="D72" s="2319" t="s">
        <v>2226</v>
      </c>
      <c r="E72" s="2241"/>
      <c r="F72" s="2241"/>
      <c r="G72" s="2241"/>
      <c r="H72" s="2241"/>
      <c r="I72" s="2241"/>
      <c r="J72" s="2241"/>
      <c r="K72" s="2241"/>
      <c r="L72" s="2241"/>
      <c r="M72" s="2242"/>
      <c r="N72" s="2264"/>
      <c r="O72" s="2264"/>
      <c r="P72" s="2264"/>
      <c r="Q72" s="2264"/>
      <c r="R72" s="2264"/>
      <c r="S72" s="2264"/>
      <c r="T72" s="2264"/>
      <c r="U72" s="2264"/>
      <c r="V72" s="2264"/>
      <c r="W72" s="2264"/>
    </row>
    <row r="73" spans="1:23" s="2256" customFormat="1">
      <c r="A73" s="2264"/>
      <c r="B73" s="2240"/>
      <c r="C73" s="2245">
        <f>1+C71</f>
        <v>22</v>
      </c>
      <c r="D73" s="2314" t="s">
        <v>2227</v>
      </c>
      <c r="E73" s="2241"/>
      <c r="F73" s="2241"/>
      <c r="G73" s="2241"/>
      <c r="H73" s="2241"/>
      <c r="I73" s="2241"/>
      <c r="J73" s="2241"/>
      <c r="K73" s="2241"/>
      <c r="L73" s="2241"/>
      <c r="M73" s="2242"/>
      <c r="N73" s="2264"/>
      <c r="O73" s="2264"/>
      <c r="P73" s="2264"/>
      <c r="Q73" s="2264"/>
      <c r="R73" s="2264"/>
      <c r="S73" s="2264"/>
      <c r="T73" s="2264"/>
      <c r="U73" s="2264"/>
      <c r="V73" s="2264"/>
      <c r="W73" s="2264"/>
    </row>
    <row r="74" spans="1:23" s="2256" customFormat="1">
      <c r="A74" s="2264"/>
      <c r="B74" s="2240"/>
      <c r="C74" s="2245">
        <f>1+C73</f>
        <v>23</v>
      </c>
      <c r="D74" s="2314" t="s">
        <v>2228</v>
      </c>
      <c r="E74" s="2241"/>
      <c r="F74" s="2241"/>
      <c r="G74" s="2241"/>
      <c r="H74" s="2241"/>
      <c r="I74" s="2241"/>
      <c r="J74" s="2241"/>
      <c r="K74" s="2241"/>
      <c r="L74" s="2241"/>
      <c r="M74" s="2242"/>
      <c r="N74" s="2264"/>
      <c r="O74" s="2264"/>
      <c r="P74" s="2264"/>
      <c r="Q74" s="2264"/>
      <c r="R74" s="2264"/>
      <c r="S74" s="2264"/>
      <c r="T74" s="2264"/>
      <c r="U74" s="2264"/>
      <c r="V74" s="2264"/>
      <c r="W74" s="2264"/>
    </row>
    <row r="75" spans="1:23" s="2256" customFormat="1">
      <c r="A75" s="2264"/>
      <c r="B75" s="2240"/>
      <c r="C75" s="2241"/>
      <c r="D75" s="2319" t="s">
        <v>2229</v>
      </c>
      <c r="E75" s="2241"/>
      <c r="F75" s="2241"/>
      <c r="G75" s="2241"/>
      <c r="H75" s="2241"/>
      <c r="I75" s="2241"/>
      <c r="J75" s="2241"/>
      <c r="K75" s="2241"/>
      <c r="L75" s="2241"/>
      <c r="M75" s="2242"/>
      <c r="N75" s="2264"/>
      <c r="O75" s="2264"/>
      <c r="P75" s="2264"/>
      <c r="Q75" s="2264"/>
      <c r="R75" s="2264"/>
      <c r="S75" s="2264"/>
      <c r="T75" s="2264"/>
      <c r="U75" s="2264"/>
      <c r="V75" s="2264"/>
      <c r="W75" s="2264"/>
    </row>
    <row r="76" spans="1:23" s="2256" customFormat="1">
      <c r="A76" s="2264"/>
      <c r="B76" s="2240"/>
      <c r="C76" s="2245">
        <f>1+C74</f>
        <v>24</v>
      </c>
      <c r="D76" s="2241" t="s">
        <v>1398</v>
      </c>
      <c r="E76" s="2241"/>
      <c r="F76" s="2241"/>
      <c r="G76" s="2241"/>
      <c r="H76" s="2241"/>
      <c r="I76" s="2241"/>
      <c r="J76" s="2241"/>
      <c r="K76" s="2241"/>
      <c r="L76" s="2241"/>
      <c r="M76" s="2242"/>
      <c r="N76" s="2264"/>
      <c r="O76" s="2264"/>
      <c r="P76" s="2264"/>
      <c r="Q76" s="2264"/>
      <c r="R76" s="2264"/>
      <c r="S76" s="2264"/>
      <c r="T76" s="2264"/>
      <c r="U76" s="2264"/>
      <c r="V76" s="2264"/>
      <c r="W76" s="2264"/>
    </row>
    <row r="77" spans="1:23" s="2256" customFormat="1">
      <c r="A77" s="2264"/>
      <c r="B77" s="2240"/>
      <c r="C77" s="2241"/>
      <c r="D77" s="2319" t="s">
        <v>2230</v>
      </c>
      <c r="E77" s="2241"/>
      <c r="F77" s="2241"/>
      <c r="G77" s="2241"/>
      <c r="H77" s="2241"/>
      <c r="I77" s="2241"/>
      <c r="J77" s="2241"/>
      <c r="K77" s="2241"/>
      <c r="L77" s="2241"/>
      <c r="M77" s="2242"/>
      <c r="N77" s="2264"/>
      <c r="O77" s="2264"/>
      <c r="P77" s="2264"/>
      <c r="Q77" s="2264"/>
      <c r="R77" s="2264"/>
      <c r="S77" s="2264"/>
      <c r="T77" s="2264"/>
      <c r="U77" s="2264"/>
      <c r="V77" s="2264"/>
      <c r="W77" s="2264"/>
    </row>
    <row r="78" spans="1:23" s="2256" customFormat="1">
      <c r="A78" s="2264"/>
      <c r="B78" s="2240"/>
      <c r="C78" s="2241"/>
      <c r="D78" s="2319" t="s">
        <v>2231</v>
      </c>
      <c r="E78" s="2241"/>
      <c r="F78" s="2241"/>
      <c r="G78" s="2241"/>
      <c r="H78" s="2241"/>
      <c r="I78" s="2241"/>
      <c r="J78" s="2241"/>
      <c r="K78" s="2241"/>
      <c r="L78" s="2241"/>
      <c r="M78" s="2242"/>
      <c r="N78" s="2264"/>
      <c r="O78" s="2264"/>
      <c r="P78" s="2264"/>
      <c r="Q78" s="2264"/>
      <c r="R78" s="2264"/>
      <c r="S78" s="2264"/>
      <c r="T78" s="2264"/>
      <c r="U78" s="2264"/>
      <c r="V78" s="2264"/>
      <c r="W78" s="2264"/>
    </row>
    <row r="79" spans="1:23" s="2256" customFormat="1">
      <c r="A79" s="2264"/>
      <c r="B79" s="2240"/>
      <c r="C79" s="2241"/>
      <c r="D79" s="2241" t="s">
        <v>2115</v>
      </c>
      <c r="E79" s="2241"/>
      <c r="F79" s="2241"/>
      <c r="G79" s="2241"/>
      <c r="H79" s="2241"/>
      <c r="I79" s="2241"/>
      <c r="J79" s="2241"/>
      <c r="K79" s="2241"/>
      <c r="L79" s="2241"/>
      <c r="M79" s="2242"/>
      <c r="N79" s="2264"/>
      <c r="O79" s="2264"/>
      <c r="P79" s="2264"/>
      <c r="Q79" s="2264"/>
      <c r="R79" s="2264"/>
      <c r="S79" s="2264"/>
      <c r="T79" s="2264"/>
      <c r="U79" s="2264"/>
      <c r="V79" s="2264"/>
      <c r="W79" s="2264"/>
    </row>
    <row r="80" spans="1:23" s="2256" customFormat="1">
      <c r="A80" s="2264"/>
      <c r="B80" s="2240"/>
      <c r="C80" s="2241"/>
      <c r="D80" s="2319" t="s">
        <v>2232</v>
      </c>
      <c r="E80" s="2241"/>
      <c r="F80" s="2241"/>
      <c r="G80" s="2241"/>
      <c r="H80" s="2241"/>
      <c r="I80" s="2241"/>
      <c r="J80" s="2241"/>
      <c r="K80" s="2241"/>
      <c r="L80" s="2241"/>
      <c r="M80" s="2242"/>
      <c r="N80" s="2264"/>
      <c r="O80" s="2264"/>
      <c r="P80" s="2264"/>
      <c r="Q80" s="2264"/>
      <c r="R80" s="2264"/>
      <c r="S80" s="2264"/>
      <c r="T80" s="2264"/>
      <c r="U80" s="2264"/>
      <c r="V80" s="2264"/>
      <c r="W80" s="2264"/>
    </row>
    <row r="81" spans="1:23" s="2256" customFormat="1">
      <c r="A81" s="2264"/>
      <c r="B81" s="2240"/>
      <c r="C81" s="2241"/>
      <c r="D81" s="2241" t="s">
        <v>2116</v>
      </c>
      <c r="E81" s="2241"/>
      <c r="F81" s="2241"/>
      <c r="G81" s="2241"/>
      <c r="H81" s="2241"/>
      <c r="I81" s="2241"/>
      <c r="J81" s="2241"/>
      <c r="K81" s="2241"/>
      <c r="L81" s="2241"/>
      <c r="M81" s="2242"/>
      <c r="N81" s="2264"/>
      <c r="O81" s="2264"/>
      <c r="P81" s="2264"/>
      <c r="Q81" s="2264"/>
      <c r="R81" s="2264"/>
      <c r="S81" s="2264"/>
      <c r="T81" s="2264"/>
      <c r="U81" s="2264"/>
      <c r="V81" s="2264"/>
      <c r="W81" s="2264"/>
    </row>
    <row r="82" spans="1:23" s="2256" customFormat="1">
      <c r="A82" s="2264"/>
      <c r="B82" s="2240"/>
      <c r="C82" s="2245">
        <f>1+C76</f>
        <v>25</v>
      </c>
      <c r="D82" s="2319" t="s">
        <v>2233</v>
      </c>
      <c r="E82" s="2241"/>
      <c r="F82" s="2241"/>
      <c r="G82" s="2241"/>
      <c r="H82" s="2241"/>
      <c r="I82" s="2241"/>
      <c r="J82" s="2241"/>
      <c r="K82" s="2241"/>
      <c r="L82" s="2241"/>
      <c r="M82" s="2242"/>
      <c r="N82" s="2264"/>
      <c r="O82" s="2264"/>
      <c r="P82" s="2264"/>
      <c r="Q82" s="2264"/>
      <c r="R82" s="2264"/>
      <c r="S82" s="2264"/>
      <c r="T82" s="2264"/>
      <c r="U82" s="2264"/>
      <c r="V82" s="2264"/>
      <c r="W82" s="2264"/>
    </row>
    <row r="83" spans="1:23" s="2256" customFormat="1">
      <c r="A83" s="2264"/>
      <c r="B83" s="2240"/>
      <c r="C83" s="2241"/>
      <c r="D83" s="2241" t="s">
        <v>1399</v>
      </c>
      <c r="E83" s="2241"/>
      <c r="F83" s="2241"/>
      <c r="G83" s="2241"/>
      <c r="H83" s="2241"/>
      <c r="I83" s="2241"/>
      <c r="J83" s="2241"/>
      <c r="K83" s="2241"/>
      <c r="L83" s="2241"/>
      <c r="M83" s="2242"/>
      <c r="N83" s="2264"/>
      <c r="O83" s="2264"/>
      <c r="P83" s="2264"/>
      <c r="Q83" s="2264"/>
      <c r="R83" s="2264"/>
      <c r="S83" s="2264"/>
      <c r="T83" s="2264"/>
      <c r="U83" s="2264"/>
      <c r="V83" s="2264"/>
      <c r="W83" s="2264"/>
    </row>
    <row r="84" spans="1:23" s="2256" customFormat="1" ht="15.75" customHeight="1">
      <c r="A84" s="2264"/>
      <c r="B84" s="2240"/>
      <c r="C84" s="2241"/>
      <c r="D84" s="2241" t="s">
        <v>1400</v>
      </c>
      <c r="E84" s="2241"/>
      <c r="F84" s="2241"/>
      <c r="G84" s="2241"/>
      <c r="H84" s="2241"/>
      <c r="I84" s="2241"/>
      <c r="J84" s="2241"/>
      <c r="K84" s="2241"/>
      <c r="L84" s="2241"/>
      <c r="M84" s="2242"/>
      <c r="N84" s="2264"/>
      <c r="O84" s="2264"/>
      <c r="P84" s="2264"/>
      <c r="Q84" s="2264"/>
      <c r="R84" s="2264"/>
      <c r="S84" s="2264"/>
      <c r="T84" s="2264"/>
      <c r="U84" s="2264"/>
      <c r="V84" s="2264"/>
      <c r="W84" s="2264"/>
    </row>
    <row r="85" spans="1:23" s="2256" customFormat="1">
      <c r="A85" s="2264"/>
      <c r="B85" s="2240"/>
      <c r="C85" s="2245"/>
      <c r="D85" s="2319" t="s">
        <v>2234</v>
      </c>
      <c r="E85" s="2241"/>
      <c r="F85" s="2241"/>
      <c r="G85" s="2241"/>
      <c r="H85" s="2241"/>
      <c r="I85" s="2241"/>
      <c r="J85" s="2241"/>
      <c r="K85" s="2241"/>
      <c r="L85" s="2241"/>
      <c r="M85" s="2242"/>
      <c r="N85" s="2264"/>
      <c r="O85" s="2264"/>
      <c r="P85" s="2264"/>
      <c r="Q85" s="2264"/>
      <c r="R85" s="2264"/>
      <c r="S85" s="2264"/>
      <c r="T85" s="2264"/>
      <c r="U85" s="2264"/>
      <c r="V85" s="2264"/>
      <c r="W85" s="2264"/>
    </row>
    <row r="86" spans="1:23" s="2256" customFormat="1">
      <c r="A86" s="2264"/>
      <c r="B86" s="2240"/>
      <c r="C86" s="2245"/>
      <c r="D86" s="2241" t="s">
        <v>2029</v>
      </c>
      <c r="E86" s="2241"/>
      <c r="F86" s="2241"/>
      <c r="G86" s="2241"/>
      <c r="H86" s="2241"/>
      <c r="I86" s="2241"/>
      <c r="J86" s="2241"/>
      <c r="K86" s="2241"/>
      <c r="L86" s="2241"/>
      <c r="M86" s="2242"/>
      <c r="N86" s="2264"/>
      <c r="O86" s="2264"/>
      <c r="P86" s="2264"/>
      <c r="Q86" s="2264"/>
      <c r="R86" s="2264"/>
      <c r="S86" s="2264"/>
      <c r="T86" s="2264"/>
      <c r="U86" s="2264"/>
      <c r="V86" s="2264"/>
      <c r="W86" s="2264"/>
    </row>
    <row r="87" spans="1:23" s="2256" customFormat="1">
      <c r="A87" s="2264"/>
      <c r="B87" s="2240"/>
      <c r="C87" s="2245">
        <f>1+C82</f>
        <v>26</v>
      </c>
      <c r="D87" s="2319" t="s">
        <v>2235</v>
      </c>
      <c r="E87" s="2241"/>
      <c r="F87" s="2241"/>
      <c r="G87" s="2241"/>
      <c r="H87" s="2241"/>
      <c r="I87" s="2241"/>
      <c r="J87" s="2241"/>
      <c r="K87" s="2241"/>
      <c r="L87" s="2241"/>
      <c r="M87" s="2242"/>
      <c r="N87" s="2264"/>
      <c r="O87" s="2264"/>
      <c r="P87" s="2264"/>
      <c r="Q87" s="2264"/>
      <c r="R87" s="2264"/>
      <c r="S87" s="2264"/>
      <c r="T87" s="2264"/>
      <c r="U87" s="2264"/>
      <c r="V87" s="2264"/>
      <c r="W87" s="2264"/>
    </row>
    <row r="88" spans="1:23" s="2256" customFormat="1">
      <c r="A88" s="2264"/>
      <c r="B88" s="2240"/>
      <c r="C88" s="2241"/>
      <c r="D88" s="2241" t="s">
        <v>1401</v>
      </c>
      <c r="E88" s="2241"/>
      <c r="F88" s="2241"/>
      <c r="G88" s="2241"/>
      <c r="H88" s="2241"/>
      <c r="I88" s="2241"/>
      <c r="J88" s="2241"/>
      <c r="K88" s="2241"/>
      <c r="L88" s="2241"/>
      <c r="M88" s="2242"/>
      <c r="N88" s="2264"/>
      <c r="O88" s="2264"/>
      <c r="P88" s="2264"/>
      <c r="Q88" s="2264"/>
      <c r="R88" s="2264"/>
      <c r="S88" s="2264"/>
      <c r="T88" s="2264"/>
      <c r="U88" s="2264"/>
      <c r="V88" s="2264"/>
      <c r="W88" s="2264"/>
    </row>
    <row r="89" spans="1:23" s="2256" customFormat="1">
      <c r="A89" s="2264"/>
      <c r="B89" s="2240"/>
      <c r="C89" s="2245">
        <f>1+C87</f>
        <v>27</v>
      </c>
      <c r="D89" s="2241" t="s">
        <v>2038</v>
      </c>
      <c r="E89" s="2241"/>
      <c r="F89" s="2241"/>
      <c r="G89" s="2241"/>
      <c r="H89" s="2241"/>
      <c r="I89" s="2241"/>
      <c r="J89" s="2241"/>
      <c r="K89" s="2241"/>
      <c r="L89" s="2241"/>
      <c r="M89" s="2242"/>
      <c r="N89" s="2264"/>
      <c r="O89" s="2264"/>
      <c r="P89" s="2264"/>
      <c r="Q89" s="2264"/>
      <c r="R89" s="2264"/>
      <c r="S89" s="2264"/>
      <c r="T89" s="2264"/>
      <c r="U89" s="2264"/>
      <c r="V89" s="2264"/>
      <c r="W89" s="2264"/>
    </row>
    <row r="90" spans="1:23" s="2256" customFormat="1">
      <c r="A90" s="2264"/>
      <c r="B90" s="2240"/>
      <c r="C90" s="2241"/>
      <c r="D90" s="2319" t="s">
        <v>2236</v>
      </c>
      <c r="E90" s="2241"/>
      <c r="F90" s="2241"/>
      <c r="G90" s="2241"/>
      <c r="H90" s="2241"/>
      <c r="I90" s="2241"/>
      <c r="J90" s="2241"/>
      <c r="K90" s="2241"/>
      <c r="L90" s="2241"/>
      <c r="M90" s="2242"/>
      <c r="N90" s="2264"/>
      <c r="O90" s="2264"/>
      <c r="P90" s="2264"/>
      <c r="Q90" s="2264"/>
      <c r="R90" s="2264"/>
      <c r="S90" s="2264"/>
      <c r="T90" s="2264"/>
      <c r="U90" s="2264"/>
      <c r="V90" s="2264"/>
      <c r="W90" s="2264"/>
    </row>
    <row r="91" spans="1:23" s="2256" customFormat="1">
      <c r="A91" s="2264"/>
      <c r="B91" s="2240"/>
      <c r="C91" s="2241"/>
      <c r="D91" s="2319" t="s">
        <v>2237</v>
      </c>
      <c r="E91" s="2241"/>
      <c r="F91" s="2241"/>
      <c r="G91" s="2241"/>
      <c r="H91" s="2241"/>
      <c r="I91" s="2241"/>
      <c r="J91" s="2241"/>
      <c r="K91" s="2241"/>
      <c r="L91" s="2241"/>
      <c r="M91" s="2242"/>
      <c r="N91" s="2264"/>
      <c r="O91" s="2264"/>
      <c r="P91" s="2264"/>
      <c r="Q91" s="2264"/>
      <c r="R91" s="2264"/>
      <c r="S91" s="2264"/>
      <c r="T91" s="2264"/>
      <c r="U91" s="2264"/>
      <c r="V91" s="2264"/>
      <c r="W91" s="2264"/>
    </row>
    <row r="92" spans="1:23" s="2256" customFormat="1">
      <c r="A92" s="2264"/>
      <c r="B92" s="2240"/>
      <c r="C92" s="2241"/>
      <c r="D92" s="2319" t="s">
        <v>2238</v>
      </c>
      <c r="E92" s="2241"/>
      <c r="F92" s="2241"/>
      <c r="G92" s="2241"/>
      <c r="H92" s="2241"/>
      <c r="I92" s="2241"/>
      <c r="J92" s="2241"/>
      <c r="K92" s="2241"/>
      <c r="L92" s="2241"/>
      <c r="M92" s="2242"/>
      <c r="N92" s="2264"/>
      <c r="O92" s="2264"/>
      <c r="P92" s="2264"/>
      <c r="Q92" s="2264"/>
      <c r="R92" s="2264"/>
      <c r="S92" s="2264"/>
      <c r="T92" s="2264"/>
      <c r="U92" s="2264"/>
      <c r="V92" s="2264"/>
      <c r="W92" s="2264"/>
    </row>
    <row r="93" spans="1:23" s="2256" customFormat="1">
      <c r="A93" s="2264"/>
      <c r="B93" s="2240"/>
      <c r="C93" s="2241"/>
      <c r="D93" s="2241" t="s">
        <v>2117</v>
      </c>
      <c r="E93" s="2241"/>
      <c r="F93" s="2241"/>
      <c r="G93" s="2241"/>
      <c r="H93" s="2241"/>
      <c r="I93" s="2241"/>
      <c r="J93" s="2241"/>
      <c r="K93" s="2241"/>
      <c r="L93" s="2241"/>
      <c r="M93" s="2242"/>
      <c r="N93" s="2264"/>
      <c r="O93" s="2264"/>
      <c r="P93" s="2264"/>
      <c r="Q93" s="2264"/>
      <c r="R93" s="2264"/>
      <c r="S93" s="2264"/>
      <c r="T93" s="2264"/>
      <c r="U93" s="2264"/>
      <c r="V93" s="2264"/>
      <c r="W93" s="2264"/>
    </row>
    <row r="94" spans="1:23" s="2256" customFormat="1">
      <c r="A94" s="2264"/>
      <c r="B94" s="2240"/>
      <c r="C94" s="2241"/>
      <c r="D94" s="2241" t="s">
        <v>2118</v>
      </c>
      <c r="E94" s="2241"/>
      <c r="F94" s="2241"/>
      <c r="G94" s="2241"/>
      <c r="H94" s="2241"/>
      <c r="I94" s="2241"/>
      <c r="J94" s="2241"/>
      <c r="K94" s="2241"/>
      <c r="L94" s="2241"/>
      <c r="M94" s="2242"/>
      <c r="N94" s="2264"/>
      <c r="O94" s="2264"/>
      <c r="P94" s="2264"/>
      <c r="Q94" s="2264"/>
      <c r="R94" s="2264"/>
      <c r="S94" s="2264"/>
      <c r="T94" s="2264"/>
      <c r="U94" s="2264"/>
      <c r="V94" s="2264"/>
      <c r="W94" s="2264"/>
    </row>
    <row r="95" spans="1:23" s="2256" customFormat="1">
      <c r="A95" s="2264"/>
      <c r="B95" s="2240"/>
      <c r="C95" s="2245">
        <f>1+C89</f>
        <v>28</v>
      </c>
      <c r="D95" s="2241" t="s">
        <v>2119</v>
      </c>
      <c r="E95" s="2241"/>
      <c r="F95" s="2241"/>
      <c r="G95" s="2241"/>
      <c r="H95" s="2241"/>
      <c r="I95" s="2241"/>
      <c r="J95" s="2241"/>
      <c r="K95" s="2241"/>
      <c r="L95" s="2241"/>
      <c r="M95" s="2242"/>
      <c r="N95" s="2264"/>
      <c r="O95" s="2264"/>
      <c r="P95" s="2264"/>
      <c r="Q95" s="2264"/>
      <c r="R95" s="2264"/>
      <c r="S95" s="2264"/>
      <c r="T95" s="2264"/>
      <c r="U95" s="2264"/>
      <c r="V95" s="2264"/>
      <c r="W95" s="2264"/>
    </row>
    <row r="96" spans="1:23" s="2256" customFormat="1">
      <c r="A96" s="2264"/>
      <c r="B96" s="2240"/>
      <c r="C96" s="2241"/>
      <c r="D96" s="2319" t="s">
        <v>2239</v>
      </c>
      <c r="E96" s="2241"/>
      <c r="F96" s="2241"/>
      <c r="G96" s="2241"/>
      <c r="H96" s="2241"/>
      <c r="I96" s="2241"/>
      <c r="J96" s="2241"/>
      <c r="K96" s="2241"/>
      <c r="L96" s="2241"/>
      <c r="M96" s="2242"/>
      <c r="N96" s="2264"/>
      <c r="O96" s="2264"/>
      <c r="P96" s="2264"/>
      <c r="Q96" s="2264"/>
      <c r="R96" s="2264"/>
      <c r="S96" s="2264"/>
      <c r="T96" s="2264"/>
      <c r="U96" s="2264"/>
      <c r="V96" s="2264"/>
      <c r="W96" s="2264"/>
    </row>
    <row r="97" spans="1:23" s="2256" customFormat="1">
      <c r="A97" s="2264"/>
      <c r="B97" s="2240"/>
      <c r="C97" s="2241"/>
      <c r="D97" s="2319" t="s">
        <v>2039</v>
      </c>
      <c r="E97" s="2241"/>
      <c r="F97" s="2241"/>
      <c r="G97" s="2241"/>
      <c r="H97" s="2241"/>
      <c r="I97" s="2241"/>
      <c r="J97" s="2241"/>
      <c r="K97" s="2241"/>
      <c r="L97" s="2241"/>
      <c r="M97" s="2242"/>
      <c r="N97" s="2264"/>
      <c r="O97" s="2264"/>
      <c r="P97" s="2264"/>
      <c r="Q97" s="2264"/>
      <c r="R97" s="2264"/>
      <c r="S97" s="2264"/>
      <c r="T97" s="2264"/>
      <c r="U97" s="2264"/>
      <c r="V97" s="2264"/>
      <c r="W97" s="2264"/>
    </row>
    <row r="98" spans="1:23" s="2256" customFormat="1">
      <c r="A98" s="2264"/>
      <c r="B98" s="2240"/>
      <c r="C98" s="2241"/>
      <c r="D98" s="2241" t="s">
        <v>2240</v>
      </c>
      <c r="E98" s="2241"/>
      <c r="F98" s="2241"/>
      <c r="G98" s="2241"/>
      <c r="H98" s="2241"/>
      <c r="I98" s="2241"/>
      <c r="J98" s="2241"/>
      <c r="K98" s="2241"/>
      <c r="L98" s="2241"/>
      <c r="M98" s="2242"/>
      <c r="N98" s="2264"/>
      <c r="O98" s="2264"/>
      <c r="P98" s="2264"/>
      <c r="Q98" s="2264"/>
      <c r="R98" s="2264"/>
      <c r="S98" s="2264"/>
      <c r="T98" s="2264"/>
      <c r="U98" s="2264"/>
      <c r="V98" s="2264"/>
      <c r="W98" s="2264"/>
    </row>
    <row r="99" spans="1:23" s="2256" customFormat="1">
      <c r="A99" s="2264"/>
      <c r="B99" s="2240"/>
      <c r="C99" s="2241"/>
      <c r="D99" s="2319" t="s">
        <v>2040</v>
      </c>
      <c r="E99" s="2241"/>
      <c r="F99" s="2241"/>
      <c r="G99" s="2241"/>
      <c r="H99" s="2241"/>
      <c r="I99" s="2241"/>
      <c r="J99" s="2241"/>
      <c r="K99" s="2241"/>
      <c r="L99" s="2241"/>
      <c r="M99" s="2242"/>
      <c r="N99" s="2264"/>
      <c r="O99" s="2264"/>
      <c r="P99" s="2264"/>
      <c r="Q99" s="2264"/>
      <c r="R99" s="2264"/>
      <c r="S99" s="2264"/>
      <c r="T99" s="2264"/>
      <c r="U99" s="2264"/>
      <c r="V99" s="2264"/>
      <c r="W99" s="2264"/>
    </row>
    <row r="100" spans="1:23" s="2256" customFormat="1" ht="3.75" customHeight="1">
      <c r="A100" s="2264"/>
      <c r="B100" s="2240"/>
      <c r="C100" s="2245"/>
      <c r="D100" s="2241"/>
      <c r="E100" s="2241"/>
      <c r="F100" s="2241"/>
      <c r="G100" s="2241"/>
      <c r="H100" s="2241"/>
      <c r="I100" s="2241"/>
      <c r="J100" s="2241"/>
      <c r="K100" s="2241"/>
      <c r="L100" s="2241"/>
      <c r="M100" s="2242"/>
      <c r="N100" s="2264"/>
      <c r="O100" s="2264"/>
      <c r="P100" s="2264"/>
      <c r="Q100" s="2264"/>
      <c r="R100" s="2264"/>
      <c r="S100" s="2264"/>
      <c r="T100" s="2264"/>
      <c r="U100" s="2264"/>
      <c r="V100" s="2264"/>
      <c r="W100" s="2264"/>
    </row>
    <row r="101" spans="1:23" s="2256" customFormat="1">
      <c r="A101" s="2264"/>
      <c r="B101" s="2243" t="s">
        <v>1402</v>
      </c>
      <c r="C101" s="2247" t="s">
        <v>1906</v>
      </c>
      <c r="D101" s="2241"/>
      <c r="E101" s="2241"/>
      <c r="F101" s="2367" t="s">
        <v>1942</v>
      </c>
      <c r="G101" s="2368"/>
      <c r="H101" s="2368"/>
      <c r="I101" s="2241"/>
      <c r="J101" s="2241"/>
      <c r="K101" s="2241"/>
      <c r="L101" s="2241"/>
      <c r="M101" s="2242"/>
      <c r="N101" s="2264"/>
      <c r="O101" s="2264"/>
      <c r="P101" s="2264"/>
      <c r="Q101" s="2264"/>
      <c r="R101" s="2264"/>
      <c r="S101" s="2264"/>
      <c r="T101" s="2264"/>
      <c r="U101" s="2264"/>
      <c r="V101" s="2264"/>
      <c r="W101" s="2264"/>
    </row>
    <row r="102" spans="1:23" s="2256" customFormat="1">
      <c r="A102" s="2264"/>
      <c r="B102" s="2240"/>
      <c r="C102" s="2245">
        <f>1+C95</f>
        <v>29</v>
      </c>
      <c r="D102" s="2241" t="s">
        <v>1403</v>
      </c>
      <c r="E102" s="2241"/>
      <c r="F102" s="2241"/>
      <c r="G102" s="2241"/>
      <c r="H102" s="2241"/>
      <c r="I102" s="2241"/>
      <c r="J102" s="2241"/>
      <c r="K102" s="2241"/>
      <c r="L102" s="2241"/>
      <c r="M102" s="2242"/>
      <c r="N102" s="2264"/>
      <c r="O102" s="2264"/>
      <c r="P102" s="2264"/>
      <c r="Q102" s="2264"/>
      <c r="R102" s="2264"/>
      <c r="S102" s="2264"/>
      <c r="T102" s="2264"/>
      <c r="U102" s="2264"/>
      <c r="V102" s="2264"/>
      <c r="W102" s="2264"/>
    </row>
    <row r="103" spans="1:23" s="2256" customFormat="1">
      <c r="A103" s="2264"/>
      <c r="B103" s="2240"/>
      <c r="C103" s="2245"/>
      <c r="D103" s="2241" t="s">
        <v>2120</v>
      </c>
      <c r="E103" s="2241"/>
      <c r="F103" s="2241"/>
      <c r="G103" s="2241"/>
      <c r="H103" s="2241"/>
      <c r="I103" s="2241"/>
      <c r="J103" s="2241"/>
      <c r="K103" s="2241"/>
      <c r="L103" s="2241"/>
      <c r="M103" s="2242"/>
      <c r="N103" s="2264"/>
      <c r="O103" s="2264"/>
      <c r="P103" s="2264"/>
      <c r="Q103" s="2264"/>
      <c r="R103" s="2264"/>
      <c r="S103" s="2264"/>
      <c r="T103" s="2264"/>
      <c r="U103" s="2264"/>
      <c r="V103" s="2264"/>
      <c r="W103" s="2264"/>
    </row>
    <row r="104" spans="1:23" s="2256" customFormat="1">
      <c r="A104" s="2264"/>
      <c r="B104" s="2240"/>
      <c r="C104" s="2245"/>
      <c r="D104" s="2241" t="s">
        <v>1404</v>
      </c>
      <c r="E104" s="2241"/>
      <c r="F104" s="2241"/>
      <c r="G104" s="2241"/>
      <c r="H104" s="2241"/>
      <c r="I104" s="2241"/>
      <c r="J104" s="2241"/>
      <c r="K104" s="2241"/>
      <c r="L104" s="2241"/>
      <c r="M104" s="2242"/>
      <c r="N104" s="2264"/>
      <c r="O104" s="2264"/>
      <c r="P104" s="2264"/>
      <c r="Q104" s="2264"/>
      <c r="R104" s="2264"/>
      <c r="S104" s="2264"/>
      <c r="T104" s="2264"/>
      <c r="U104" s="2264"/>
      <c r="V104" s="2264"/>
      <c r="W104" s="2264"/>
    </row>
    <row r="105" spans="1:23" s="2256" customFormat="1">
      <c r="A105" s="2264"/>
      <c r="B105" s="2240"/>
      <c r="C105" s="2245">
        <f>1+C102</f>
        <v>30</v>
      </c>
      <c r="D105" s="2241" t="s">
        <v>2121</v>
      </c>
      <c r="E105" s="2241"/>
      <c r="F105" s="2241"/>
      <c r="G105" s="2241"/>
      <c r="H105" s="2241"/>
      <c r="I105" s="2241"/>
      <c r="J105" s="2241"/>
      <c r="K105" s="2241"/>
      <c r="L105" s="2241"/>
      <c r="M105" s="2242"/>
      <c r="N105" s="2264"/>
      <c r="O105" s="2264"/>
      <c r="P105" s="2264"/>
      <c r="Q105" s="2264"/>
      <c r="R105" s="2264"/>
      <c r="S105" s="2264"/>
      <c r="T105" s="2264"/>
      <c r="U105" s="2264"/>
      <c r="V105" s="2264"/>
      <c r="W105" s="2264"/>
    </row>
    <row r="106" spans="1:23" s="2256" customFormat="1">
      <c r="A106" s="2264"/>
      <c r="B106" s="2240"/>
      <c r="C106" s="2245"/>
      <c r="D106" s="2252" t="s">
        <v>1405</v>
      </c>
      <c r="E106" s="2241"/>
      <c r="F106" s="2241"/>
      <c r="G106" s="2241"/>
      <c r="H106" s="2241"/>
      <c r="I106" s="2241"/>
      <c r="J106" s="2241"/>
      <c r="K106" s="2241"/>
      <c r="L106" s="2241"/>
      <c r="M106" s="2242"/>
      <c r="N106" s="2264"/>
      <c r="O106" s="2264"/>
      <c r="P106" s="2264"/>
      <c r="Q106" s="2264"/>
      <c r="R106" s="2264"/>
      <c r="S106" s="2264"/>
      <c r="T106" s="2264"/>
      <c r="U106" s="2264"/>
      <c r="V106" s="2264"/>
      <c r="W106" s="2264"/>
    </row>
    <row r="107" spans="1:23" s="2256" customFormat="1">
      <c r="A107" s="2264"/>
      <c r="B107" s="2240"/>
      <c r="C107" s="2245"/>
      <c r="D107" s="2241" t="s">
        <v>2122</v>
      </c>
      <c r="E107" s="2241"/>
      <c r="F107" s="2241"/>
      <c r="G107" s="2241"/>
      <c r="H107" s="2241"/>
      <c r="I107" s="2241"/>
      <c r="J107" s="2241"/>
      <c r="K107" s="2241"/>
      <c r="L107" s="2241"/>
      <c r="M107" s="2242"/>
      <c r="N107" s="2264"/>
      <c r="O107" s="2264"/>
      <c r="P107" s="2264"/>
      <c r="Q107" s="2264"/>
      <c r="R107" s="2264"/>
      <c r="S107" s="2264"/>
      <c r="T107" s="2264"/>
      <c r="U107" s="2264"/>
      <c r="V107" s="2264"/>
      <c r="W107" s="2264"/>
    </row>
    <row r="108" spans="1:23" s="2256" customFormat="1">
      <c r="A108" s="2264"/>
      <c r="B108" s="2240"/>
      <c r="C108" s="2245"/>
      <c r="D108" s="2241" t="s">
        <v>2124</v>
      </c>
      <c r="E108" s="2241"/>
      <c r="F108" s="2241"/>
      <c r="G108" s="2241"/>
      <c r="H108" s="2241"/>
      <c r="I108" s="2241"/>
      <c r="J108" s="2241"/>
      <c r="K108" s="2241"/>
      <c r="L108" s="2241"/>
      <c r="M108" s="2242"/>
      <c r="N108" s="2264"/>
      <c r="O108" s="2264"/>
      <c r="P108" s="2264"/>
      <c r="Q108" s="2264"/>
      <c r="R108" s="2264"/>
      <c r="S108" s="2264"/>
      <c r="T108" s="2264"/>
      <c r="U108" s="2264"/>
      <c r="V108" s="2264"/>
      <c r="W108" s="2264"/>
    </row>
    <row r="109" spans="1:23" s="2256" customFormat="1">
      <c r="A109" s="2264"/>
      <c r="B109" s="2240"/>
      <c r="C109" s="2245"/>
      <c r="D109" s="2241" t="s">
        <v>2123</v>
      </c>
      <c r="E109" s="2241"/>
      <c r="F109" s="2241"/>
      <c r="G109" s="2241"/>
      <c r="H109" s="2241"/>
      <c r="I109" s="2241"/>
      <c r="J109" s="2241"/>
      <c r="K109" s="2241"/>
      <c r="L109" s="2241"/>
      <c r="M109" s="2242"/>
      <c r="N109" s="2264"/>
      <c r="O109" s="2264"/>
      <c r="P109" s="2264"/>
      <c r="Q109" s="2264"/>
      <c r="R109" s="2264"/>
      <c r="S109" s="2264"/>
      <c r="T109" s="2264"/>
      <c r="U109" s="2264"/>
      <c r="V109" s="2264"/>
      <c r="W109" s="2264"/>
    </row>
    <row r="110" spans="1:23" s="2256" customFormat="1" ht="6" customHeight="1">
      <c r="A110" s="2264"/>
      <c r="B110" s="2240"/>
      <c r="C110" s="2245"/>
      <c r="D110" s="2241"/>
      <c r="E110" s="2241"/>
      <c r="F110" s="2241"/>
      <c r="G110" s="2241"/>
      <c r="H110" s="2241"/>
      <c r="I110" s="2241"/>
      <c r="J110" s="2241"/>
      <c r="K110" s="2241"/>
      <c r="L110" s="2241"/>
      <c r="M110" s="2242"/>
      <c r="N110" s="2264"/>
      <c r="O110" s="2264"/>
      <c r="P110" s="2264"/>
      <c r="Q110" s="2264"/>
      <c r="R110" s="2264"/>
      <c r="S110" s="2264"/>
      <c r="T110" s="2264"/>
      <c r="U110" s="2264"/>
      <c r="V110" s="2264"/>
      <c r="W110" s="2264"/>
    </row>
    <row r="111" spans="1:23" s="2256" customFormat="1">
      <c r="A111" s="2264"/>
      <c r="B111" s="2243" t="s">
        <v>1406</v>
      </c>
      <c r="C111" s="2247" t="s">
        <v>1908</v>
      </c>
      <c r="D111" s="2241"/>
      <c r="E111" s="2241"/>
      <c r="F111" s="2369">
        <f>+'TRIAL-BALANCE'!E8</f>
        <v>2020</v>
      </c>
      <c r="G111" s="2369"/>
      <c r="H111" s="2369"/>
      <c r="I111" s="2241"/>
      <c r="J111" s="2241"/>
      <c r="K111" s="2241"/>
      <c r="L111" s="2241"/>
      <c r="M111" s="2242"/>
      <c r="N111" s="2264"/>
      <c r="O111" s="2264"/>
      <c r="P111" s="2264"/>
      <c r="Q111" s="2264"/>
      <c r="R111" s="2264"/>
      <c r="S111" s="2264"/>
      <c r="T111" s="2264"/>
      <c r="U111" s="2264"/>
      <c r="V111" s="2264"/>
      <c r="W111" s="2264"/>
    </row>
    <row r="112" spans="1:23" s="2256" customFormat="1">
      <c r="A112" s="2264"/>
      <c r="B112" s="2240"/>
      <c r="C112" s="2245">
        <f>1+C105</f>
        <v>31</v>
      </c>
      <c r="D112" s="2241" t="s">
        <v>1407</v>
      </c>
      <c r="E112" s="2241"/>
      <c r="F112" s="2248"/>
      <c r="G112" s="2248"/>
      <c r="H112" s="2248"/>
      <c r="I112" s="2241"/>
      <c r="J112" s="2241"/>
      <c r="K112" s="2241"/>
      <c r="L112" s="2241"/>
      <c r="M112" s="2242"/>
      <c r="N112" s="2264"/>
      <c r="O112" s="2264"/>
      <c r="P112" s="2264"/>
      <c r="Q112" s="2264"/>
      <c r="R112" s="2264"/>
      <c r="S112" s="2264"/>
      <c r="T112" s="2264"/>
      <c r="U112" s="2264"/>
      <c r="V112" s="2264"/>
      <c r="W112" s="2264"/>
    </row>
    <row r="113" spans="1:23" s="2256" customFormat="1">
      <c r="A113" s="2264"/>
      <c r="B113" s="2240"/>
      <c r="C113" s="2241"/>
      <c r="D113" s="2241" t="s">
        <v>1408</v>
      </c>
      <c r="E113" s="2241"/>
      <c r="F113" s="2248"/>
      <c r="G113" s="2248"/>
      <c r="H113" s="2248"/>
      <c r="I113" s="2241"/>
      <c r="J113" s="2241"/>
      <c r="K113" s="2241"/>
      <c r="L113" s="2241"/>
      <c r="M113" s="2242"/>
      <c r="N113" s="2264"/>
      <c r="O113" s="2264"/>
      <c r="P113" s="2264"/>
      <c r="Q113" s="2264"/>
      <c r="R113" s="2264"/>
      <c r="S113" s="2264"/>
      <c r="T113" s="2264"/>
      <c r="U113" s="2264"/>
      <c r="V113" s="2264"/>
      <c r="W113" s="2264"/>
    </row>
    <row r="114" spans="1:23" s="2256" customFormat="1">
      <c r="A114" s="2264"/>
      <c r="B114" s="2240"/>
      <c r="C114" s="2245">
        <f>1+C112</f>
        <v>32</v>
      </c>
      <c r="D114" s="2319" t="s">
        <v>2241</v>
      </c>
      <c r="E114" s="2241"/>
      <c r="F114" s="2248"/>
      <c r="G114" s="2248"/>
      <c r="H114" s="2248"/>
      <c r="I114" s="2241"/>
      <c r="J114" s="2241"/>
      <c r="K114" s="2241"/>
      <c r="L114" s="2241"/>
      <c r="M114" s="2242"/>
      <c r="N114" s="2264"/>
      <c r="O114" s="2264"/>
      <c r="P114" s="2264"/>
      <c r="Q114" s="2264"/>
      <c r="R114" s="2264"/>
      <c r="S114" s="2264"/>
      <c r="T114" s="2264"/>
      <c r="U114" s="2264"/>
      <c r="V114" s="2264"/>
      <c r="W114" s="2264"/>
    </row>
    <row r="115" spans="1:23" s="2256" customFormat="1">
      <c r="A115" s="2264"/>
      <c r="B115" s="2240"/>
      <c r="C115" s="2241"/>
      <c r="D115" s="2241" t="s">
        <v>1409</v>
      </c>
      <c r="E115" s="2241"/>
      <c r="F115" s="2248"/>
      <c r="G115" s="2248"/>
      <c r="H115" s="2248"/>
      <c r="I115" s="2241"/>
      <c r="J115" s="2241"/>
      <c r="K115" s="2241"/>
      <c r="L115" s="2241"/>
      <c r="M115" s="2242"/>
      <c r="N115" s="2264"/>
      <c r="O115" s="2264"/>
      <c r="P115" s="2264"/>
      <c r="Q115" s="2264"/>
      <c r="R115" s="2264"/>
      <c r="S115" s="2264"/>
      <c r="T115" s="2264"/>
      <c r="U115" s="2264"/>
      <c r="V115" s="2264"/>
      <c r="W115" s="2264"/>
    </row>
    <row r="116" spans="1:23" s="2256" customFormat="1">
      <c r="A116" s="2264"/>
      <c r="B116" s="2240"/>
      <c r="C116" s="2241"/>
      <c r="D116" s="2319" t="s">
        <v>2242</v>
      </c>
      <c r="E116" s="2241"/>
      <c r="F116" s="2248"/>
      <c r="G116" s="2248"/>
      <c r="H116" s="2248"/>
      <c r="I116" s="2241"/>
      <c r="J116" s="2241"/>
      <c r="K116" s="2241"/>
      <c r="L116" s="2241"/>
      <c r="M116" s="2242"/>
      <c r="N116" s="2264"/>
      <c r="O116" s="2264"/>
      <c r="P116" s="2264"/>
      <c r="Q116" s="2264"/>
      <c r="R116" s="2264"/>
      <c r="S116" s="2264"/>
      <c r="T116" s="2264"/>
      <c r="U116" s="2264"/>
      <c r="V116" s="2264"/>
      <c r="W116" s="2264"/>
    </row>
    <row r="117" spans="1:23" s="2256" customFormat="1">
      <c r="A117" s="2264"/>
      <c r="B117" s="2240"/>
      <c r="C117" s="2241"/>
      <c r="D117" s="2241" t="s">
        <v>2125</v>
      </c>
      <c r="E117" s="2241"/>
      <c r="F117" s="2248"/>
      <c r="G117" s="2248"/>
      <c r="H117" s="2248"/>
      <c r="I117" s="2241"/>
      <c r="J117" s="2241"/>
      <c r="K117" s="2241"/>
      <c r="L117" s="2241"/>
      <c r="M117" s="2242"/>
      <c r="N117" s="2264"/>
      <c r="O117" s="2264"/>
      <c r="P117" s="2264"/>
      <c r="Q117" s="2264"/>
      <c r="R117" s="2264"/>
      <c r="S117" s="2264"/>
      <c r="T117" s="2264"/>
      <c r="U117" s="2264"/>
      <c r="V117" s="2264"/>
      <c r="W117" s="2264"/>
    </row>
    <row r="118" spans="1:23" s="2256" customFormat="1">
      <c r="A118" s="2264"/>
      <c r="B118" s="2240"/>
      <c r="C118" s="2241"/>
      <c r="D118" s="2241" t="s">
        <v>2243</v>
      </c>
      <c r="E118" s="2241"/>
      <c r="F118" s="2248"/>
      <c r="G118" s="2248"/>
      <c r="H118" s="2248"/>
      <c r="I118" s="2241"/>
      <c r="J118" s="2241"/>
      <c r="K118" s="2241"/>
      <c r="L118" s="2241"/>
      <c r="M118" s="2242"/>
      <c r="N118" s="2264"/>
      <c r="O118" s="2264"/>
      <c r="P118" s="2264"/>
      <c r="Q118" s="2264"/>
      <c r="R118" s="2264"/>
      <c r="S118" s="2264"/>
      <c r="T118" s="2264"/>
      <c r="U118" s="2264"/>
      <c r="V118" s="2264"/>
      <c r="W118" s="2264"/>
    </row>
    <row r="119" spans="1:23" s="2256" customFormat="1">
      <c r="A119" s="2264"/>
      <c r="B119" s="2240"/>
      <c r="C119" s="2245">
        <f>1+C114</f>
        <v>33</v>
      </c>
      <c r="D119" s="2241" t="s">
        <v>2244</v>
      </c>
      <c r="E119" s="2241"/>
      <c r="F119" s="2248"/>
      <c r="G119" s="2248"/>
      <c r="H119" s="2248"/>
      <c r="I119" s="2241"/>
      <c r="J119" s="2241"/>
      <c r="K119" s="2241"/>
      <c r="L119" s="2241"/>
      <c r="M119" s="2242"/>
      <c r="N119" s="2264"/>
      <c r="O119" s="2264"/>
      <c r="P119" s="2264"/>
      <c r="Q119" s="2264"/>
      <c r="R119" s="2264"/>
      <c r="S119" s="2264"/>
      <c r="T119" s="2264"/>
      <c r="U119" s="2264"/>
      <c r="V119" s="2264"/>
      <c r="W119" s="2264"/>
    </row>
    <row r="120" spans="1:23" s="2256" customFormat="1">
      <c r="A120" s="2264"/>
      <c r="B120" s="2240"/>
      <c r="C120" s="2241"/>
      <c r="D120" s="2241" t="s">
        <v>2034</v>
      </c>
      <c r="E120" s="2241"/>
      <c r="F120" s="2248"/>
      <c r="G120" s="2248"/>
      <c r="H120" s="2248"/>
      <c r="I120" s="2241"/>
      <c r="J120" s="2241"/>
      <c r="K120" s="2241"/>
      <c r="L120" s="2241"/>
      <c r="M120" s="2242"/>
      <c r="N120" s="2264"/>
      <c r="O120" s="2264"/>
      <c r="P120" s="2264"/>
      <c r="Q120" s="2264"/>
      <c r="R120" s="2264"/>
      <c r="S120" s="2264"/>
      <c r="T120" s="2264"/>
      <c r="U120" s="2264"/>
      <c r="V120" s="2264"/>
      <c r="W120" s="2264"/>
    </row>
    <row r="121" spans="1:23" s="2256" customFormat="1" ht="6" customHeight="1">
      <c r="A121" s="2264"/>
      <c r="B121" s="2240"/>
      <c r="C121" s="2245"/>
      <c r="D121" s="2241"/>
      <c r="E121" s="2241"/>
      <c r="F121" s="2248"/>
      <c r="G121" s="2248"/>
      <c r="H121" s="2248"/>
      <c r="I121" s="2241"/>
      <c r="J121" s="2241"/>
      <c r="K121" s="2241"/>
      <c r="L121" s="2241"/>
      <c r="M121" s="2242"/>
      <c r="N121" s="2264"/>
      <c r="O121" s="2264"/>
      <c r="P121" s="2264"/>
      <c r="Q121" s="2264"/>
      <c r="R121" s="2264"/>
      <c r="S121" s="2264"/>
      <c r="T121" s="2264"/>
      <c r="U121" s="2264"/>
      <c r="V121" s="2264"/>
      <c r="W121" s="2264"/>
    </row>
    <row r="122" spans="1:23" s="2256" customFormat="1">
      <c r="A122" s="2264"/>
      <c r="B122" s="2243" t="s">
        <v>1410</v>
      </c>
      <c r="C122" s="2247" t="s">
        <v>1907</v>
      </c>
      <c r="D122" s="2241"/>
      <c r="E122" s="2241"/>
      <c r="F122" s="2355" t="s">
        <v>1958</v>
      </c>
      <c r="G122" s="2356"/>
      <c r="H122" s="2356"/>
      <c r="I122" s="2241"/>
      <c r="J122" s="2241"/>
      <c r="K122" s="2241"/>
      <c r="L122" s="2241"/>
      <c r="M122" s="2242"/>
      <c r="N122" s="2264"/>
      <c r="O122" s="2264"/>
      <c r="P122" s="2264"/>
      <c r="Q122" s="2264"/>
      <c r="R122" s="2264"/>
      <c r="S122" s="2264"/>
      <c r="T122" s="2264"/>
      <c r="U122" s="2264"/>
      <c r="V122" s="2264"/>
      <c r="W122" s="2264"/>
    </row>
    <row r="123" spans="1:23" s="2256" customFormat="1">
      <c r="A123" s="2264"/>
      <c r="B123" s="2240"/>
      <c r="C123" s="2245">
        <f>1+C119</f>
        <v>34</v>
      </c>
      <c r="D123" s="2241" t="s">
        <v>1411</v>
      </c>
      <c r="E123" s="2241"/>
      <c r="F123" s="2248"/>
      <c r="G123" s="2248"/>
      <c r="H123" s="2248"/>
      <c r="I123" s="2241"/>
      <c r="J123" s="2241"/>
      <c r="K123" s="2241"/>
      <c r="L123" s="2241"/>
      <c r="M123" s="2242"/>
      <c r="N123" s="2264"/>
      <c r="O123" s="2264"/>
      <c r="P123" s="2264"/>
      <c r="Q123" s="2264"/>
      <c r="R123" s="2264"/>
      <c r="S123" s="2264"/>
      <c r="T123" s="2264"/>
      <c r="U123" s="2264"/>
      <c r="V123" s="2264"/>
      <c r="W123" s="2264"/>
    </row>
    <row r="124" spans="1:23" s="2256" customFormat="1">
      <c r="A124" s="2264"/>
      <c r="B124" s="2240"/>
      <c r="C124" s="2241"/>
      <c r="D124" s="2241" t="s">
        <v>1412</v>
      </c>
      <c r="E124" s="2241"/>
      <c r="F124" s="2248"/>
      <c r="G124" s="2248"/>
      <c r="H124" s="2248"/>
      <c r="I124" s="2241"/>
      <c r="J124" s="2241"/>
      <c r="K124" s="2241"/>
      <c r="L124" s="2241"/>
      <c r="M124" s="2242"/>
      <c r="N124" s="2264"/>
      <c r="O124" s="2264"/>
      <c r="P124" s="2264"/>
      <c r="Q124" s="2264"/>
      <c r="R124" s="2264"/>
      <c r="S124" s="2264"/>
      <c r="T124" s="2264"/>
      <c r="U124" s="2264"/>
      <c r="V124" s="2264"/>
      <c r="W124" s="2264"/>
    </row>
    <row r="125" spans="1:23" s="2256" customFormat="1">
      <c r="A125" s="2264"/>
      <c r="B125" s="2240"/>
      <c r="C125" s="2241"/>
      <c r="D125" s="2241" t="s">
        <v>2126</v>
      </c>
      <c r="E125" s="2241"/>
      <c r="F125" s="2241"/>
      <c r="G125" s="2241"/>
      <c r="H125" s="2241"/>
      <c r="I125" s="2241"/>
      <c r="J125" s="2241"/>
      <c r="K125" s="2241"/>
      <c r="L125" s="2241"/>
      <c r="M125" s="2242"/>
      <c r="N125" s="2264"/>
      <c r="O125" s="2264"/>
      <c r="P125" s="2264"/>
      <c r="Q125" s="2264"/>
      <c r="R125" s="2264"/>
      <c r="S125" s="2264"/>
      <c r="T125" s="2264"/>
      <c r="U125" s="2264"/>
      <c r="V125" s="2264"/>
      <c r="W125" s="2264"/>
    </row>
    <row r="126" spans="1:23" s="2256" customFormat="1">
      <c r="A126" s="2264"/>
      <c r="B126" s="2240"/>
      <c r="C126" s="2241"/>
      <c r="D126" s="2241" t="s">
        <v>1413</v>
      </c>
      <c r="E126" s="2241"/>
      <c r="F126" s="2241"/>
      <c r="G126" s="2241"/>
      <c r="H126" s="2241"/>
      <c r="I126" s="2241"/>
      <c r="J126" s="2241"/>
      <c r="K126" s="2241"/>
      <c r="L126" s="2241"/>
      <c r="M126" s="2242"/>
      <c r="N126" s="2264"/>
      <c r="O126" s="2264"/>
      <c r="P126" s="2264"/>
      <c r="Q126" s="2264"/>
      <c r="R126" s="2264"/>
      <c r="S126" s="2264"/>
      <c r="T126" s="2264"/>
      <c r="U126" s="2264"/>
      <c r="V126" s="2264"/>
      <c r="W126" s="2264"/>
    </row>
    <row r="127" spans="1:23" s="2256" customFormat="1">
      <c r="A127" s="2264"/>
      <c r="B127" s="2240"/>
      <c r="C127" s="2245">
        <f>1+C123</f>
        <v>35</v>
      </c>
      <c r="D127" s="2319" t="s">
        <v>2245</v>
      </c>
      <c r="E127" s="2241"/>
      <c r="F127" s="2241"/>
      <c r="G127" s="2241"/>
      <c r="H127" s="2241"/>
      <c r="I127" s="2241"/>
      <c r="J127" s="2241"/>
      <c r="K127" s="2241"/>
      <c r="L127" s="2241"/>
      <c r="M127" s="2242"/>
      <c r="N127" s="2264"/>
      <c r="O127" s="2264"/>
      <c r="P127" s="2264"/>
      <c r="Q127" s="2264"/>
      <c r="R127" s="2264"/>
      <c r="S127" s="2264"/>
      <c r="T127" s="2264"/>
      <c r="U127" s="2264"/>
      <c r="V127" s="2264"/>
      <c r="W127" s="2264"/>
    </row>
    <row r="128" spans="1:23" s="2256" customFormat="1">
      <c r="A128" s="2264"/>
      <c r="B128" s="2240"/>
      <c r="C128" s="2245">
        <f>1+C127</f>
        <v>36</v>
      </c>
      <c r="D128" s="2319" t="s">
        <v>1414</v>
      </c>
      <c r="E128" s="2241"/>
      <c r="F128" s="2241"/>
      <c r="G128" s="2241"/>
      <c r="H128" s="2241"/>
      <c r="I128" s="2241"/>
      <c r="J128" s="2241"/>
      <c r="K128" s="2241"/>
      <c r="L128" s="2241"/>
      <c r="M128" s="2242"/>
      <c r="N128" s="2264"/>
      <c r="O128" s="2264"/>
      <c r="P128" s="2264"/>
      <c r="Q128" s="2264"/>
      <c r="R128" s="2264"/>
      <c r="S128" s="2264"/>
      <c r="T128" s="2264"/>
      <c r="U128" s="2264"/>
      <c r="V128" s="2264"/>
      <c r="W128" s="2264"/>
    </row>
    <row r="129" spans="1:23" s="2256" customFormat="1" ht="6" customHeight="1">
      <c r="A129" s="2264"/>
      <c r="B129" s="2240"/>
      <c r="C129" s="2245"/>
      <c r="D129" s="2241"/>
      <c r="E129" s="2241"/>
      <c r="F129" s="2241"/>
      <c r="G129" s="2241"/>
      <c r="H129" s="2241"/>
      <c r="I129" s="2241"/>
      <c r="J129" s="2241"/>
      <c r="K129" s="2241"/>
      <c r="L129" s="2241"/>
      <c r="M129" s="2242"/>
      <c r="N129" s="2264"/>
      <c r="O129" s="2264"/>
      <c r="P129" s="2264"/>
      <c r="Q129" s="2264"/>
      <c r="R129" s="2264"/>
      <c r="S129" s="2264"/>
      <c r="T129" s="2264"/>
      <c r="U129" s="2264"/>
      <c r="V129" s="2264"/>
      <c r="W129" s="2264"/>
    </row>
    <row r="130" spans="1:23" s="2256" customFormat="1">
      <c r="A130" s="2264"/>
      <c r="B130" s="2243" t="s">
        <v>1415</v>
      </c>
      <c r="C130" s="2247" t="s">
        <v>1906</v>
      </c>
      <c r="D130" s="2241"/>
      <c r="E130" s="2241"/>
      <c r="F130" s="2343" t="s">
        <v>1956</v>
      </c>
      <c r="G130" s="2344"/>
      <c r="H130" s="2344"/>
      <c r="I130" s="2241"/>
      <c r="J130" s="2241"/>
      <c r="K130" s="2241"/>
      <c r="L130" s="2241"/>
      <c r="M130" s="2242"/>
      <c r="N130" s="2264"/>
      <c r="O130" s="2264"/>
      <c r="P130" s="2264"/>
      <c r="Q130" s="2264"/>
      <c r="R130" s="2264"/>
      <c r="S130" s="2264"/>
      <c r="T130" s="2264"/>
      <c r="U130" s="2264"/>
      <c r="V130" s="2264"/>
      <c r="W130" s="2264"/>
    </row>
    <row r="131" spans="1:23" s="2256" customFormat="1">
      <c r="A131" s="2264"/>
      <c r="B131" s="2240"/>
      <c r="C131" s="2245">
        <f>1+C128</f>
        <v>37</v>
      </c>
      <c r="D131" s="2241" t="s">
        <v>2246</v>
      </c>
      <c r="E131" s="2241"/>
      <c r="F131" s="2241"/>
      <c r="G131" s="2241"/>
      <c r="H131" s="2241"/>
      <c r="I131" s="2241"/>
      <c r="J131" s="2241"/>
      <c r="K131" s="2241"/>
      <c r="L131" s="2241"/>
      <c r="M131" s="2242"/>
      <c r="N131" s="2264"/>
      <c r="O131" s="2264"/>
      <c r="P131" s="2264"/>
      <c r="Q131" s="2264"/>
      <c r="R131" s="2264"/>
      <c r="S131" s="2264"/>
      <c r="T131" s="2264"/>
      <c r="U131" s="2264"/>
      <c r="V131" s="2264"/>
      <c r="W131" s="2264"/>
    </row>
    <row r="132" spans="1:23" s="2256" customFormat="1">
      <c r="A132" s="2264"/>
      <c r="B132" s="2240"/>
      <c r="C132" s="2245">
        <f>1+C131</f>
        <v>38</v>
      </c>
      <c r="D132" s="2319" t="s">
        <v>2245</v>
      </c>
      <c r="E132" s="2241"/>
      <c r="F132" s="2241"/>
      <c r="G132" s="2241"/>
      <c r="H132" s="2241"/>
      <c r="I132" s="2241"/>
      <c r="J132" s="2241"/>
      <c r="K132" s="2241"/>
      <c r="L132" s="2241"/>
      <c r="M132" s="2242"/>
      <c r="N132" s="2264"/>
      <c r="O132" s="2264"/>
      <c r="P132" s="2264"/>
      <c r="Q132" s="2264"/>
      <c r="R132" s="2264"/>
      <c r="S132" s="2264"/>
      <c r="T132" s="2264"/>
      <c r="U132" s="2264"/>
      <c r="V132" s="2264"/>
      <c r="W132" s="2264"/>
    </row>
    <row r="133" spans="1:23" s="2256" customFormat="1">
      <c r="A133" s="2264"/>
      <c r="B133" s="2240"/>
      <c r="C133" s="2245">
        <f>1+C132</f>
        <v>39</v>
      </c>
      <c r="D133" s="2241" t="s">
        <v>1416</v>
      </c>
      <c r="E133" s="2241"/>
      <c r="F133" s="2241"/>
      <c r="G133" s="2241"/>
      <c r="H133" s="2241"/>
      <c r="I133" s="2241"/>
      <c r="J133" s="2241"/>
      <c r="K133" s="2241"/>
      <c r="L133" s="2241"/>
      <c r="M133" s="2242"/>
      <c r="N133" s="2264"/>
      <c r="O133" s="2264"/>
      <c r="P133" s="2264"/>
      <c r="Q133" s="2264"/>
      <c r="R133" s="2264"/>
      <c r="S133" s="2264"/>
      <c r="T133" s="2264"/>
      <c r="U133" s="2264"/>
      <c r="V133" s="2264"/>
      <c r="W133" s="2264"/>
    </row>
    <row r="134" spans="1:23" s="2256" customFormat="1">
      <c r="A134" s="2264"/>
      <c r="B134" s="2240"/>
      <c r="C134" s="2241"/>
      <c r="D134" s="2241" t="s">
        <v>1919</v>
      </c>
      <c r="E134" s="2241"/>
      <c r="F134" s="2241"/>
      <c r="G134" s="2241"/>
      <c r="H134" s="2357" t="s">
        <v>1961</v>
      </c>
      <c r="I134" s="2358"/>
      <c r="J134" s="2358"/>
      <c r="K134" s="2241" t="s">
        <v>1918</v>
      </c>
      <c r="L134" s="2241"/>
      <c r="M134" s="2242"/>
      <c r="N134" s="2264"/>
      <c r="O134" s="2264"/>
      <c r="P134" s="2264"/>
      <c r="Q134" s="2264"/>
      <c r="R134" s="2264"/>
      <c r="S134" s="2264"/>
      <c r="T134" s="2264"/>
      <c r="U134" s="2264"/>
      <c r="V134" s="2264"/>
      <c r="W134" s="2264"/>
    </row>
    <row r="135" spans="1:23" s="2256" customFormat="1">
      <c r="A135" s="2264"/>
      <c r="B135" s="2240"/>
      <c r="C135" s="2241"/>
      <c r="D135" s="2241" t="s">
        <v>2109</v>
      </c>
      <c r="E135" s="2241"/>
      <c r="F135" s="2241"/>
      <c r="G135" s="2241"/>
      <c r="H135" s="2241"/>
      <c r="I135" s="2241"/>
      <c r="J135" s="2241"/>
      <c r="K135" s="2241"/>
      <c r="L135" s="2241"/>
      <c r="M135" s="2242"/>
      <c r="N135" s="2264"/>
      <c r="O135" s="2264"/>
      <c r="P135" s="2264"/>
      <c r="Q135" s="2264"/>
      <c r="R135" s="2264"/>
      <c r="S135" s="2264"/>
      <c r="T135" s="2264"/>
      <c r="U135" s="2264"/>
      <c r="V135" s="2264"/>
      <c r="W135" s="2264"/>
    </row>
    <row r="136" spans="1:23" s="2256" customFormat="1">
      <c r="A136" s="2264"/>
      <c r="B136" s="2240"/>
      <c r="C136" s="2241"/>
      <c r="D136" s="2241" t="s">
        <v>2110</v>
      </c>
      <c r="E136" s="2241"/>
      <c r="F136" s="2241"/>
      <c r="G136" s="2241"/>
      <c r="H136" s="2241"/>
      <c r="I136" s="2241"/>
      <c r="J136" s="2241"/>
      <c r="K136" s="2241"/>
      <c r="L136" s="2241"/>
      <c r="M136" s="2242"/>
      <c r="N136" s="2264"/>
      <c r="O136" s="2264"/>
      <c r="P136" s="2264"/>
      <c r="Q136" s="2264"/>
      <c r="R136" s="2264"/>
      <c r="S136" s="2264"/>
      <c r="T136" s="2264"/>
      <c r="U136" s="2264"/>
      <c r="V136" s="2264"/>
      <c r="W136" s="2264"/>
    </row>
    <row r="137" spans="1:23" s="2256" customFormat="1">
      <c r="A137" s="2264"/>
      <c r="B137" s="2240"/>
      <c r="C137" s="2245">
        <f>1+C133</f>
        <v>40</v>
      </c>
      <c r="D137" s="2319" t="s">
        <v>1417</v>
      </c>
      <c r="E137" s="2241"/>
      <c r="F137" s="2241"/>
      <c r="G137" s="2241"/>
      <c r="H137" s="2241"/>
      <c r="I137" s="2241"/>
      <c r="J137" s="2241"/>
      <c r="K137" s="2241"/>
      <c r="L137" s="2241"/>
      <c r="M137" s="2242"/>
      <c r="N137" s="2264"/>
      <c r="O137" s="2264"/>
      <c r="P137" s="2264"/>
      <c r="Q137" s="2264"/>
      <c r="R137" s="2264"/>
      <c r="S137" s="2264"/>
      <c r="T137" s="2264"/>
      <c r="U137" s="2264"/>
      <c r="V137" s="2264"/>
      <c r="W137" s="2264"/>
    </row>
    <row r="138" spans="1:23" s="2256" customFormat="1" ht="6" customHeight="1">
      <c r="A138" s="2264"/>
      <c r="B138" s="2240"/>
      <c r="C138" s="2245"/>
      <c r="D138" s="2241"/>
      <c r="E138" s="2241"/>
      <c r="F138" s="2241"/>
      <c r="G138" s="2241"/>
      <c r="H138" s="2241"/>
      <c r="I138" s="2241"/>
      <c r="J138" s="2241"/>
      <c r="K138" s="2241"/>
      <c r="L138" s="2241"/>
      <c r="M138" s="2242"/>
      <c r="N138" s="2264"/>
      <c r="O138" s="2264"/>
      <c r="P138" s="2264"/>
      <c r="Q138" s="2264"/>
      <c r="R138" s="2264"/>
      <c r="S138" s="2264"/>
      <c r="T138" s="2264"/>
      <c r="U138" s="2264"/>
      <c r="V138" s="2264"/>
      <c r="W138" s="2264"/>
    </row>
    <row r="139" spans="1:23" s="2256" customFormat="1">
      <c r="A139" s="2264"/>
      <c r="B139" s="2243" t="s">
        <v>1418</v>
      </c>
      <c r="C139" s="2247" t="s">
        <v>1906</v>
      </c>
      <c r="D139" s="2241"/>
      <c r="E139" s="2241"/>
      <c r="F139" s="2353">
        <f>+'R &amp; E data-2019'!I12</f>
        <v>2019</v>
      </c>
      <c r="G139" s="2353"/>
      <c r="H139" s="2353"/>
      <c r="I139" s="2241"/>
      <c r="J139" s="2241"/>
      <c r="K139" s="2241"/>
      <c r="L139" s="2241"/>
      <c r="M139" s="2242"/>
      <c r="N139" s="2264"/>
      <c r="O139" s="2264"/>
      <c r="P139" s="2264"/>
      <c r="Q139" s="2264"/>
      <c r="R139" s="2264"/>
      <c r="S139" s="2264"/>
      <c r="T139" s="2264"/>
      <c r="U139" s="2264"/>
      <c r="V139" s="2264"/>
      <c r="W139" s="2264"/>
    </row>
    <row r="140" spans="1:23" s="2256" customFormat="1">
      <c r="A140" s="2264"/>
      <c r="B140" s="2240"/>
      <c r="C140" s="2245">
        <f>1+C137</f>
        <v>41</v>
      </c>
      <c r="D140" s="2319" t="s">
        <v>2247</v>
      </c>
      <c r="E140" s="2241"/>
      <c r="F140" s="2241"/>
      <c r="G140" s="2241"/>
      <c r="H140" s="2241"/>
      <c r="I140" s="2241"/>
      <c r="J140" s="2241"/>
      <c r="K140" s="2241"/>
      <c r="L140" s="2241"/>
      <c r="M140" s="2242"/>
      <c r="N140" s="2264"/>
      <c r="O140" s="2264"/>
      <c r="P140" s="2264"/>
      <c r="Q140" s="2264"/>
      <c r="R140" s="2264"/>
      <c r="S140" s="2264"/>
      <c r="T140" s="2264"/>
      <c r="U140" s="2264"/>
      <c r="V140" s="2264"/>
      <c r="W140" s="2264"/>
    </row>
    <row r="141" spans="1:23" s="2256" customFormat="1">
      <c r="A141" s="2264"/>
      <c r="B141" s="2240"/>
      <c r="C141" s="2245"/>
      <c r="D141" s="2320" t="s">
        <v>2248</v>
      </c>
      <c r="E141" s="2241"/>
      <c r="F141" s="2241"/>
      <c r="G141" s="2241"/>
      <c r="H141" s="2241"/>
      <c r="I141" s="2241"/>
      <c r="J141" s="2241"/>
      <c r="K141" s="2241"/>
      <c r="L141" s="2241"/>
      <c r="M141" s="2242"/>
      <c r="N141" s="2264"/>
      <c r="O141" s="2264"/>
      <c r="P141" s="2264"/>
      <c r="Q141" s="2264"/>
      <c r="R141" s="2264"/>
      <c r="S141" s="2264"/>
      <c r="T141" s="2264"/>
      <c r="U141" s="2264"/>
      <c r="V141" s="2264"/>
      <c r="W141" s="2264"/>
    </row>
    <row r="142" spans="1:23" s="2256" customFormat="1">
      <c r="A142" s="2264"/>
      <c r="B142" s="2240"/>
      <c r="C142" s="2245">
        <f>1+C140</f>
        <v>42</v>
      </c>
      <c r="D142" s="2241" t="s">
        <v>2127</v>
      </c>
      <c r="E142" s="2241"/>
      <c r="F142" s="2241"/>
      <c r="G142" s="2241"/>
      <c r="H142" s="2241"/>
      <c r="I142" s="2241"/>
      <c r="J142" s="2241"/>
      <c r="K142" s="2241"/>
      <c r="L142" s="2241"/>
      <c r="M142" s="2242"/>
      <c r="N142" s="2264"/>
      <c r="O142" s="2264"/>
      <c r="P142" s="2264"/>
      <c r="Q142" s="2264"/>
      <c r="R142" s="2264"/>
      <c r="S142" s="2264"/>
      <c r="T142" s="2264"/>
      <c r="U142" s="2264"/>
      <c r="V142" s="2264"/>
      <c r="W142" s="2264"/>
    </row>
    <row r="143" spans="1:23" s="2256" customFormat="1">
      <c r="A143" s="2264"/>
      <c r="B143" s="2240"/>
      <c r="C143" s="2245">
        <f>1+C142</f>
        <v>43</v>
      </c>
      <c r="D143" s="2241" t="s">
        <v>2249</v>
      </c>
      <c r="E143" s="2241"/>
      <c r="F143" s="2241"/>
      <c r="G143" s="2241"/>
      <c r="H143" s="2241"/>
      <c r="I143" s="2241"/>
      <c r="J143" s="2241"/>
      <c r="K143" s="2241"/>
      <c r="L143" s="2241"/>
      <c r="M143" s="2242"/>
      <c r="N143" s="2264"/>
      <c r="O143" s="2264"/>
      <c r="P143" s="2264"/>
      <c r="Q143" s="2264"/>
      <c r="R143" s="2264"/>
      <c r="S143" s="2264"/>
      <c r="T143" s="2264"/>
      <c r="U143" s="2264"/>
      <c r="V143" s="2264"/>
      <c r="W143" s="2264"/>
    </row>
    <row r="144" spans="1:23" s="2256" customFormat="1">
      <c r="A144" s="2264"/>
      <c r="B144" s="2240"/>
      <c r="C144" s="2241"/>
      <c r="D144" s="2359">
        <f>+'TRIAL-BALANCE'!E8</f>
        <v>2020</v>
      </c>
      <c r="E144" s="2359"/>
      <c r="F144" s="2359"/>
      <c r="G144" s="2359"/>
      <c r="H144" s="2241" t="s">
        <v>1916</v>
      </c>
      <c r="I144" s="2241"/>
      <c r="J144" s="2360">
        <f>+'TRIAL-BALANCE'!E8</f>
        <v>2020</v>
      </c>
      <c r="K144" s="2360"/>
      <c r="L144" s="2241" t="s">
        <v>1917</v>
      </c>
      <c r="M144" s="2242"/>
      <c r="N144" s="2264"/>
      <c r="O144" s="2264"/>
      <c r="P144" s="2264"/>
      <c r="Q144" s="2264"/>
      <c r="R144" s="2264"/>
      <c r="S144" s="2264"/>
      <c r="T144" s="2264"/>
      <c r="U144" s="2264"/>
      <c r="V144" s="2264"/>
      <c r="W144" s="2264"/>
    </row>
    <row r="145" spans="1:23" s="2256" customFormat="1" ht="6" customHeight="1">
      <c r="A145" s="2264"/>
      <c r="B145" s="2240"/>
      <c r="C145" s="2245"/>
      <c r="D145" s="2241"/>
      <c r="E145" s="2241"/>
      <c r="F145" s="2241"/>
      <c r="G145" s="2241"/>
      <c r="H145" s="2241"/>
      <c r="I145" s="2241"/>
      <c r="J145" s="2241"/>
      <c r="K145" s="2241"/>
      <c r="L145" s="2241"/>
      <c r="M145" s="2242"/>
      <c r="N145" s="2264"/>
      <c r="O145" s="2264"/>
      <c r="P145" s="2264"/>
      <c r="Q145" s="2264"/>
      <c r="R145" s="2264"/>
      <c r="S145" s="2264"/>
      <c r="T145" s="2264"/>
      <c r="U145" s="2264"/>
      <c r="V145" s="2264"/>
      <c r="W145" s="2264"/>
    </row>
    <row r="146" spans="1:23" s="2256" customFormat="1">
      <c r="A146" s="2264"/>
      <c r="B146" s="2243" t="s">
        <v>1419</v>
      </c>
      <c r="C146" s="2247" t="s">
        <v>1911</v>
      </c>
      <c r="D146" s="2241"/>
      <c r="E146" s="2241"/>
      <c r="F146" s="2361">
        <f>+'TRIAL-BALANCE'!E8</f>
        <v>2020</v>
      </c>
      <c r="G146" s="2361"/>
      <c r="H146" s="2361"/>
      <c r="I146" s="2361"/>
      <c r="J146" s="2255" t="s">
        <v>1900</v>
      </c>
      <c r="K146" s="2362">
        <f>+'TRIAL-BALANCE'!E8</f>
        <v>2020</v>
      </c>
      <c r="L146" s="2362"/>
      <c r="M146" s="2242"/>
      <c r="N146" s="2264"/>
      <c r="O146" s="2264"/>
      <c r="P146" s="2264"/>
      <c r="Q146" s="2264"/>
      <c r="R146" s="2264"/>
      <c r="S146" s="2264"/>
      <c r="T146" s="2264"/>
      <c r="U146" s="2264"/>
      <c r="V146" s="2264"/>
      <c r="W146" s="2264"/>
    </row>
    <row r="147" spans="1:23" s="2256" customFormat="1">
      <c r="A147" s="2264"/>
      <c r="B147" s="2240"/>
      <c r="C147" s="2245">
        <f>1+C143</f>
        <v>44</v>
      </c>
      <c r="D147" s="2241" t="s">
        <v>2111</v>
      </c>
      <c r="E147" s="2241"/>
      <c r="F147" s="2241"/>
      <c r="G147" s="2241"/>
      <c r="H147" s="2241"/>
      <c r="I147" s="2241"/>
      <c r="J147" s="2241"/>
      <c r="K147" s="2241"/>
      <c r="L147" s="2241"/>
      <c r="M147" s="2242"/>
      <c r="N147" s="2264"/>
      <c r="O147" s="2264"/>
      <c r="P147" s="2264"/>
      <c r="Q147" s="2264"/>
      <c r="R147" s="2264"/>
      <c r="S147" s="2264"/>
      <c r="T147" s="2264"/>
      <c r="U147" s="2264"/>
      <c r="V147" s="2264"/>
      <c r="W147" s="2264"/>
    </row>
    <row r="148" spans="1:23" s="2256" customFormat="1">
      <c r="A148" s="2264"/>
      <c r="B148" s="2240"/>
      <c r="C148" s="2245"/>
      <c r="D148" s="2241" t="s">
        <v>2128</v>
      </c>
      <c r="E148" s="2241"/>
      <c r="F148" s="2241"/>
      <c r="G148" s="2301"/>
      <c r="H148" s="2301"/>
      <c r="I148" s="2301"/>
      <c r="J148" s="2241"/>
      <c r="K148" s="2241"/>
      <c r="L148" s="2241"/>
      <c r="M148" s="2242"/>
      <c r="N148" s="2264"/>
      <c r="O148" s="2264"/>
      <c r="P148" s="2264"/>
      <c r="Q148" s="2264"/>
      <c r="R148" s="2264"/>
      <c r="S148" s="2264"/>
      <c r="T148" s="2264"/>
      <c r="U148" s="2264"/>
      <c r="V148" s="2264"/>
      <c r="W148" s="2264"/>
    </row>
    <row r="149" spans="1:23" s="2256" customFormat="1">
      <c r="A149" s="2264"/>
      <c r="B149" s="2240"/>
      <c r="C149" s="2245">
        <f>1+C147</f>
        <v>45</v>
      </c>
      <c r="D149" s="2314" t="s">
        <v>1902</v>
      </c>
      <c r="E149" s="2241"/>
      <c r="F149" s="2241"/>
      <c r="G149" s="2241"/>
      <c r="H149" s="2241"/>
      <c r="I149" s="2241"/>
      <c r="J149" s="2363">
        <f>+'TRIAL-BALANCE'!E8</f>
        <v>2020</v>
      </c>
      <c r="K149" s="2363"/>
      <c r="L149" s="2241" t="s">
        <v>1901</v>
      </c>
      <c r="M149" s="2242"/>
      <c r="N149" s="2264"/>
      <c r="O149" s="2264"/>
      <c r="P149" s="2264"/>
      <c r="Q149" s="2264"/>
      <c r="R149" s="2264"/>
      <c r="S149" s="2264"/>
      <c r="T149" s="2264"/>
      <c r="U149" s="2264"/>
      <c r="V149" s="2264"/>
      <c r="W149" s="2264"/>
    </row>
    <row r="150" spans="1:23" s="2256" customFormat="1">
      <c r="A150" s="2264"/>
      <c r="B150" s="2240"/>
      <c r="C150" s="2245"/>
      <c r="D150" s="2314" t="s">
        <v>2250</v>
      </c>
      <c r="E150" s="2241"/>
      <c r="F150" s="2347">
        <f>+'TRIAL-BALANCE'!E8</f>
        <v>2020</v>
      </c>
      <c r="G150" s="2347"/>
      <c r="H150" s="2347"/>
      <c r="I150" s="2252" t="s">
        <v>1903</v>
      </c>
      <c r="J150" s="2252"/>
      <c r="K150" s="2241"/>
      <c r="L150" s="2241"/>
      <c r="M150" s="2242"/>
      <c r="N150" s="2264"/>
      <c r="O150" s="2264"/>
      <c r="P150" s="2264"/>
      <c r="Q150" s="2264"/>
      <c r="R150" s="2264"/>
      <c r="S150" s="2264"/>
      <c r="T150" s="2264"/>
      <c r="U150" s="2264"/>
      <c r="V150" s="2264"/>
      <c r="W150" s="2264"/>
    </row>
    <row r="151" spans="1:23" s="2256" customFormat="1">
      <c r="A151" s="2264"/>
      <c r="B151" s="2240"/>
      <c r="C151" s="2245">
        <f>1+C149</f>
        <v>46</v>
      </c>
      <c r="D151" s="2241" t="s">
        <v>2251</v>
      </c>
      <c r="E151" s="2241"/>
      <c r="F151" s="2241"/>
      <c r="G151" s="2241"/>
      <c r="H151" s="2241"/>
      <c r="I151" s="2241"/>
      <c r="J151" s="2241"/>
      <c r="K151" s="2241"/>
      <c r="L151" s="2241"/>
      <c r="M151" s="2242"/>
      <c r="N151" s="2264"/>
      <c r="O151" s="2264"/>
      <c r="P151" s="2264"/>
      <c r="Q151" s="2264"/>
      <c r="R151" s="2264"/>
      <c r="S151" s="2264"/>
      <c r="T151" s="2264"/>
      <c r="U151" s="2264"/>
      <c r="V151" s="2264"/>
      <c r="W151" s="2264"/>
    </row>
    <row r="152" spans="1:23" s="2256" customFormat="1">
      <c r="A152" s="2264"/>
      <c r="B152" s="2240"/>
      <c r="C152" s="2241"/>
      <c r="D152" s="2319" t="s">
        <v>2252</v>
      </c>
      <c r="E152" s="2241"/>
      <c r="F152" s="2241"/>
      <c r="G152" s="2241"/>
      <c r="H152" s="2241"/>
      <c r="I152" s="2241"/>
      <c r="J152" s="2241"/>
      <c r="K152" s="2241"/>
      <c r="L152" s="2241"/>
      <c r="M152" s="2242"/>
      <c r="N152" s="2264"/>
      <c r="O152" s="2264"/>
      <c r="P152" s="2264"/>
      <c r="Q152" s="2264"/>
      <c r="R152" s="2264"/>
      <c r="S152" s="2264"/>
      <c r="T152" s="2264"/>
      <c r="U152" s="2264"/>
      <c r="V152" s="2264"/>
      <c r="W152" s="2264"/>
    </row>
    <row r="153" spans="1:23" s="2256" customFormat="1">
      <c r="A153" s="2264"/>
      <c r="B153" s="2240"/>
      <c r="C153" s="2241"/>
      <c r="D153" s="2321" t="s">
        <v>2253</v>
      </c>
      <c r="E153" s="2241"/>
      <c r="F153" s="2241"/>
      <c r="G153" s="2241"/>
      <c r="H153" s="2241"/>
      <c r="I153" s="2241"/>
      <c r="J153" s="2241"/>
      <c r="K153" s="2241"/>
      <c r="L153" s="2241"/>
      <c r="M153" s="2242"/>
      <c r="N153" s="2264"/>
      <c r="O153" s="2264"/>
      <c r="P153" s="2264"/>
      <c r="Q153" s="2264"/>
      <c r="R153" s="2264"/>
      <c r="S153" s="2264"/>
      <c r="T153" s="2264"/>
      <c r="U153" s="2264"/>
      <c r="V153" s="2264"/>
      <c r="W153" s="2264"/>
    </row>
    <row r="154" spans="1:23" s="2256" customFormat="1">
      <c r="A154" s="2264"/>
      <c r="B154" s="2240"/>
      <c r="C154" s="2245">
        <f>1+C151</f>
        <v>47</v>
      </c>
      <c r="D154" s="2319" t="s">
        <v>2254</v>
      </c>
      <c r="E154" s="2241"/>
      <c r="F154" s="2241"/>
      <c r="G154" s="2241"/>
      <c r="H154" s="2241"/>
      <c r="I154" s="2241"/>
      <c r="J154" s="2241"/>
      <c r="K154" s="2241"/>
      <c r="L154" s="2241"/>
      <c r="M154" s="2242"/>
      <c r="N154" s="2264"/>
      <c r="O154" s="2264"/>
      <c r="P154" s="2264"/>
      <c r="Q154" s="2264"/>
      <c r="R154" s="2264"/>
      <c r="S154" s="2264"/>
      <c r="T154" s="2264"/>
      <c r="U154" s="2264"/>
      <c r="V154" s="2264"/>
      <c r="W154" s="2264"/>
    </row>
    <row r="155" spans="1:23" s="2256" customFormat="1">
      <c r="A155" s="2264"/>
      <c r="B155" s="2240"/>
      <c r="C155" s="2241"/>
      <c r="D155" s="2241" t="s">
        <v>1421</v>
      </c>
      <c r="E155" s="2241"/>
      <c r="F155" s="2241"/>
      <c r="G155" s="2241"/>
      <c r="H155" s="2241"/>
      <c r="I155" s="2241"/>
      <c r="J155" s="2241"/>
      <c r="K155" s="2241"/>
      <c r="L155" s="2241"/>
      <c r="M155" s="2242"/>
      <c r="N155" s="2264"/>
      <c r="O155" s="2264"/>
      <c r="P155" s="2264"/>
      <c r="Q155" s="2264"/>
      <c r="R155" s="2264"/>
      <c r="S155" s="2264"/>
      <c r="T155" s="2264"/>
      <c r="U155" s="2264"/>
      <c r="V155" s="2264"/>
      <c r="W155" s="2264"/>
    </row>
    <row r="156" spans="1:23" s="2256" customFormat="1" ht="15" customHeight="1">
      <c r="A156" s="2264"/>
      <c r="B156" s="2240"/>
      <c r="C156" s="2241"/>
      <c r="D156" s="2319" t="s">
        <v>2255</v>
      </c>
      <c r="E156" s="2241"/>
      <c r="F156" s="2241"/>
      <c r="G156" s="2241"/>
      <c r="H156" s="2241"/>
      <c r="I156" s="2241"/>
      <c r="J156" s="2241"/>
      <c r="K156" s="2241"/>
      <c r="L156" s="2241"/>
      <c r="M156" s="2242"/>
      <c r="N156" s="2264"/>
      <c r="O156" s="2264"/>
      <c r="P156" s="2264"/>
      <c r="Q156" s="2264"/>
      <c r="R156" s="2264"/>
      <c r="S156" s="2264"/>
      <c r="T156" s="2264"/>
      <c r="U156" s="2264"/>
      <c r="V156" s="2264"/>
      <c r="W156" s="2264"/>
    </row>
    <row r="157" spans="1:23" s="2256" customFormat="1">
      <c r="A157" s="2264"/>
      <c r="B157" s="2240"/>
      <c r="C157" s="2245">
        <f>1+C154</f>
        <v>48</v>
      </c>
      <c r="D157" s="2319" t="s">
        <v>2256</v>
      </c>
      <c r="E157" s="2241"/>
      <c r="F157" s="2241"/>
      <c r="G157" s="2241"/>
      <c r="H157" s="2241"/>
      <c r="I157" s="2241"/>
      <c r="J157" s="2241"/>
      <c r="K157" s="2241"/>
      <c r="L157" s="2241"/>
      <c r="M157" s="2242"/>
      <c r="N157" s="2264"/>
      <c r="O157" s="2264"/>
      <c r="P157" s="2264"/>
      <c r="Q157" s="2264"/>
      <c r="R157" s="2264"/>
      <c r="S157" s="2264"/>
      <c r="T157" s="2264"/>
      <c r="U157" s="2264"/>
      <c r="V157" s="2264"/>
      <c r="W157" s="2264"/>
    </row>
    <row r="158" spans="1:23" s="2256" customFormat="1" ht="17.45" customHeight="1">
      <c r="A158" s="2264"/>
      <c r="B158" s="2240"/>
      <c r="C158" s="2241"/>
      <c r="D158" s="2246" t="s">
        <v>2257</v>
      </c>
      <c r="E158" s="2241"/>
      <c r="F158" s="2241"/>
      <c r="G158" s="2241"/>
      <c r="H158" s="2241"/>
      <c r="I158" s="2241"/>
      <c r="J158" s="2241"/>
      <c r="K158" s="2241"/>
      <c r="L158" s="2241"/>
      <c r="M158" s="2242"/>
      <c r="N158" s="2264"/>
      <c r="O158" s="2264"/>
      <c r="P158" s="2264"/>
      <c r="Q158" s="2264"/>
      <c r="R158" s="2264"/>
      <c r="S158" s="2264"/>
      <c r="T158" s="2264"/>
      <c r="U158" s="2264"/>
      <c r="V158" s="2264"/>
      <c r="W158" s="2264"/>
    </row>
    <row r="159" spans="1:23" s="2256" customFormat="1">
      <c r="A159" s="2264"/>
      <c r="B159" s="2240"/>
      <c r="C159" s="2241"/>
      <c r="D159" s="2319" t="s">
        <v>2258</v>
      </c>
      <c r="E159" s="2241"/>
      <c r="F159" s="2241"/>
      <c r="G159" s="2241"/>
      <c r="H159" s="2241"/>
      <c r="I159" s="2241"/>
      <c r="J159" s="2241"/>
      <c r="K159" s="2241"/>
      <c r="L159" s="2241"/>
      <c r="M159" s="2242"/>
      <c r="N159" s="2264"/>
      <c r="O159" s="2264"/>
      <c r="P159" s="2264"/>
      <c r="Q159" s="2264"/>
      <c r="R159" s="2264"/>
      <c r="S159" s="2264"/>
      <c r="T159" s="2264"/>
      <c r="U159" s="2264"/>
      <c r="V159" s="2264"/>
      <c r="W159" s="2264"/>
    </row>
    <row r="160" spans="1:23" s="2256" customFormat="1">
      <c r="A160" s="2264"/>
      <c r="B160" s="2240"/>
      <c r="C160" s="2245">
        <f>1+C157</f>
        <v>49</v>
      </c>
      <c r="D160" s="2319" t="s">
        <v>1422</v>
      </c>
      <c r="E160" s="2241"/>
      <c r="F160" s="2241"/>
      <c r="G160" s="2241"/>
      <c r="H160" s="2241"/>
      <c r="I160" s="2241"/>
      <c r="J160" s="2241"/>
      <c r="K160" s="2241"/>
      <c r="L160" s="2241"/>
      <c r="M160" s="2242"/>
      <c r="N160" s="2264"/>
      <c r="O160" s="2264"/>
      <c r="P160" s="2264"/>
      <c r="Q160" s="2264"/>
      <c r="R160" s="2264"/>
      <c r="S160" s="2264"/>
      <c r="T160" s="2264"/>
      <c r="U160" s="2264"/>
      <c r="V160" s="2264"/>
      <c r="W160" s="2264"/>
    </row>
    <row r="161" spans="1:23" s="2256" customFormat="1" ht="15" customHeight="1">
      <c r="A161" s="2264"/>
      <c r="B161" s="2240"/>
      <c r="C161" s="2241"/>
      <c r="D161" s="2319" t="s">
        <v>2259</v>
      </c>
      <c r="E161" s="2241"/>
      <c r="F161" s="2241"/>
      <c r="G161" s="2241"/>
      <c r="H161" s="2241"/>
      <c r="I161" s="2241"/>
      <c r="J161" s="2241"/>
      <c r="K161" s="2241"/>
      <c r="L161" s="2241"/>
      <c r="M161" s="2242"/>
      <c r="N161" s="2264"/>
      <c r="O161" s="2264"/>
      <c r="P161" s="2264"/>
      <c r="Q161" s="2264"/>
      <c r="R161" s="2264"/>
      <c r="S161" s="2264"/>
      <c r="T161" s="2264"/>
      <c r="U161" s="2264"/>
      <c r="V161" s="2264"/>
      <c r="W161" s="2264"/>
    </row>
    <row r="162" spans="1:23" s="2256" customFormat="1" ht="15" customHeight="1">
      <c r="A162" s="2264"/>
      <c r="B162" s="2240"/>
      <c r="C162" s="2241"/>
      <c r="D162" s="2314" t="s">
        <v>2260</v>
      </c>
      <c r="E162" s="2348" t="s">
        <v>1958</v>
      </c>
      <c r="F162" s="2349"/>
      <c r="G162" s="2349"/>
      <c r="H162" s="2241" t="s">
        <v>1904</v>
      </c>
      <c r="I162" s="2241"/>
      <c r="J162" s="2241"/>
      <c r="K162" s="2267" t="s">
        <v>2261</v>
      </c>
      <c r="L162" s="2241" t="s">
        <v>1929</v>
      </c>
      <c r="M162" s="2242"/>
      <c r="N162" s="2264"/>
      <c r="O162" s="2264"/>
      <c r="P162" s="2264"/>
      <c r="Q162" s="2264"/>
      <c r="R162" s="2264"/>
      <c r="S162" s="2264"/>
      <c r="T162" s="2264"/>
      <c r="U162" s="2264"/>
      <c r="V162" s="2264"/>
      <c r="W162" s="2264"/>
    </row>
    <row r="163" spans="1:23" s="2256" customFormat="1" ht="15" customHeight="1">
      <c r="A163" s="2264"/>
      <c r="B163" s="2240"/>
      <c r="C163" s="2241"/>
      <c r="D163" s="2319" t="s">
        <v>1928</v>
      </c>
      <c r="E163" s="2241"/>
      <c r="F163" s="2241"/>
      <c r="G163" s="2241"/>
      <c r="H163" s="2241"/>
      <c r="I163" s="2241"/>
      <c r="J163" s="2241"/>
      <c r="K163" s="2241"/>
      <c r="L163" s="2241"/>
      <c r="M163" s="2242"/>
      <c r="N163" s="2264"/>
      <c r="O163" s="2264"/>
      <c r="P163" s="2264"/>
      <c r="Q163" s="2264"/>
      <c r="R163" s="2264"/>
      <c r="S163" s="2264"/>
      <c r="T163" s="2264"/>
      <c r="U163" s="2264"/>
      <c r="V163" s="2264"/>
      <c r="W163" s="2264"/>
    </row>
    <row r="164" spans="1:23" s="2256" customFormat="1" ht="15" customHeight="1">
      <c r="A164" s="2264"/>
      <c r="B164" s="2240"/>
      <c r="C164" s="2241"/>
      <c r="D164" s="2319" t="s">
        <v>1423</v>
      </c>
      <c r="E164" s="2241"/>
      <c r="F164" s="2241"/>
      <c r="G164" s="2241"/>
      <c r="H164" s="2241"/>
      <c r="I164" s="2241"/>
      <c r="J164" s="2241"/>
      <c r="K164" s="2241"/>
      <c r="L164" s="2241"/>
      <c r="M164" s="2242"/>
      <c r="N164" s="2264"/>
      <c r="O164" s="2264"/>
      <c r="P164" s="2264"/>
      <c r="Q164" s="2264"/>
      <c r="R164" s="2264"/>
      <c r="S164" s="2264"/>
      <c r="T164" s="2264"/>
      <c r="U164" s="2264"/>
      <c r="V164" s="2264"/>
      <c r="W164" s="2264"/>
    </row>
    <row r="165" spans="1:23" s="2256" customFormat="1" ht="15" customHeight="1">
      <c r="A165" s="2264"/>
      <c r="B165" s="2240"/>
      <c r="C165" s="2241"/>
      <c r="D165" s="2319" t="s">
        <v>1424</v>
      </c>
      <c r="E165" s="2241"/>
      <c r="F165" s="2241"/>
      <c r="G165" s="2241"/>
      <c r="H165" s="2241"/>
      <c r="I165" s="2241"/>
      <c r="J165" s="2241"/>
      <c r="K165" s="2241"/>
      <c r="L165" s="2241"/>
      <c r="M165" s="2242"/>
      <c r="N165" s="2264"/>
      <c r="O165" s="2264"/>
      <c r="P165" s="2264"/>
      <c r="Q165" s="2264"/>
      <c r="R165" s="2264"/>
      <c r="S165" s="2264"/>
      <c r="T165" s="2264"/>
      <c r="U165" s="2264"/>
      <c r="V165" s="2264"/>
      <c r="W165" s="2264"/>
    </row>
    <row r="166" spans="1:23" s="2256" customFormat="1">
      <c r="A166" s="2264"/>
      <c r="B166" s="2240"/>
      <c r="C166" s="2245">
        <f>1+C160</f>
        <v>50</v>
      </c>
      <c r="D166" s="2319" t="s">
        <v>2262</v>
      </c>
      <c r="E166" s="2241"/>
      <c r="F166" s="2241"/>
      <c r="G166" s="2241"/>
      <c r="H166" s="2241"/>
      <c r="I166" s="2241"/>
      <c r="J166" s="2241"/>
      <c r="K166" s="2241"/>
      <c r="L166" s="2241"/>
      <c r="M166" s="2242"/>
      <c r="N166" s="2264"/>
      <c r="O166" s="2264"/>
      <c r="P166" s="2264"/>
      <c r="Q166" s="2264"/>
      <c r="R166" s="2264"/>
      <c r="S166" s="2264"/>
      <c r="T166" s="2264"/>
      <c r="U166" s="2264"/>
      <c r="V166" s="2264"/>
      <c r="W166" s="2264"/>
    </row>
    <row r="167" spans="1:23" s="2256" customFormat="1">
      <c r="A167" s="2264"/>
      <c r="B167" s="2240"/>
      <c r="C167" s="2241"/>
      <c r="D167" s="2350">
        <f>+'TRIAL-BALANCE'!E8</f>
        <v>2020</v>
      </c>
      <c r="E167" s="2350"/>
      <c r="F167" s="2350"/>
      <c r="G167" s="2322" t="s">
        <v>2263</v>
      </c>
      <c r="H167" s="2241"/>
      <c r="I167" s="2241"/>
      <c r="J167" s="2241"/>
      <c r="K167" s="2241"/>
      <c r="L167" s="2241"/>
      <c r="M167" s="2242"/>
      <c r="N167" s="2264"/>
      <c r="O167" s="2264"/>
      <c r="P167" s="2264"/>
      <c r="Q167" s="2264"/>
      <c r="R167" s="2264"/>
      <c r="S167" s="2264"/>
      <c r="T167" s="2264"/>
      <c r="U167" s="2264"/>
      <c r="V167" s="2264"/>
      <c r="W167" s="2264"/>
    </row>
    <row r="168" spans="1:23" s="2256" customFormat="1">
      <c r="A168" s="2264"/>
      <c r="B168" s="2240"/>
      <c r="C168" s="2241"/>
      <c r="D168" s="2241" t="s">
        <v>1999</v>
      </c>
      <c r="E168" s="2241"/>
      <c r="F168" s="2241"/>
      <c r="G168" s="2241"/>
      <c r="H168" s="2241"/>
      <c r="I168" s="2241"/>
      <c r="J168" s="2241"/>
      <c r="K168" s="2241"/>
      <c r="L168" s="2241"/>
      <c r="M168" s="2242"/>
      <c r="N168" s="2264"/>
      <c r="O168" s="2264"/>
      <c r="P168" s="2264"/>
      <c r="Q168" s="2264"/>
      <c r="R168" s="2264"/>
      <c r="S168" s="2264"/>
      <c r="T168" s="2264"/>
      <c r="U168" s="2264"/>
      <c r="V168" s="2264"/>
      <c r="W168" s="2264"/>
    </row>
    <row r="169" spans="1:23" s="2256" customFormat="1">
      <c r="A169" s="2264"/>
      <c r="B169" s="2240"/>
      <c r="C169" s="2241"/>
      <c r="D169" s="2241" t="s">
        <v>2264</v>
      </c>
      <c r="E169" s="2241"/>
      <c r="F169" s="2241"/>
      <c r="G169" s="2241"/>
      <c r="H169" s="2241"/>
      <c r="I169" s="2241"/>
      <c r="J169" s="2241"/>
      <c r="K169" s="2241"/>
      <c r="L169" s="2241"/>
      <c r="M169" s="2242"/>
      <c r="N169" s="2264"/>
      <c r="O169" s="2264"/>
      <c r="P169" s="2264"/>
      <c r="Q169" s="2264"/>
      <c r="R169" s="2264"/>
      <c r="S169" s="2264"/>
      <c r="T169" s="2264"/>
      <c r="U169" s="2264"/>
      <c r="V169" s="2264"/>
      <c r="W169" s="2264"/>
    </row>
    <row r="170" spans="1:23" s="2256" customFormat="1" ht="6" customHeight="1">
      <c r="A170" s="2264"/>
      <c r="B170" s="2240"/>
      <c r="C170" s="2245"/>
      <c r="D170" s="2241"/>
      <c r="E170" s="2241"/>
      <c r="F170" s="2241"/>
      <c r="G170" s="2241"/>
      <c r="H170" s="2241"/>
      <c r="I170" s="2241"/>
      <c r="J170" s="2241"/>
      <c r="K170" s="2241"/>
      <c r="L170" s="2241"/>
      <c r="M170" s="2242"/>
      <c r="N170" s="2264"/>
      <c r="O170" s="2264"/>
      <c r="P170" s="2264"/>
      <c r="Q170" s="2264"/>
      <c r="R170" s="2264"/>
      <c r="S170" s="2264"/>
      <c r="T170" s="2264"/>
      <c r="U170" s="2264"/>
      <c r="V170" s="2264"/>
      <c r="W170" s="2264"/>
    </row>
    <row r="171" spans="1:23" s="2256" customFormat="1">
      <c r="A171" s="2264"/>
      <c r="B171" s="2243" t="s">
        <v>1425</v>
      </c>
      <c r="C171" s="2247" t="s">
        <v>1905</v>
      </c>
      <c r="D171" s="2241"/>
      <c r="E171" s="2241"/>
      <c r="F171" s="2351">
        <f>+'TRIAL-BALANCE'!E8</f>
        <v>2020</v>
      </c>
      <c r="G171" s="2351"/>
      <c r="H171" s="2351"/>
      <c r="I171" s="2352">
        <f>+'TRIAL-BALANCE'!E8</f>
        <v>2020</v>
      </c>
      <c r="J171" s="2352"/>
      <c r="K171" s="2241"/>
      <c r="L171" s="2241"/>
      <c r="M171" s="2242"/>
      <c r="N171" s="2264"/>
      <c r="O171" s="2264"/>
      <c r="P171" s="2264"/>
      <c r="Q171" s="2264"/>
      <c r="R171" s="2264"/>
      <c r="S171" s="2264"/>
      <c r="T171" s="2264"/>
      <c r="U171" s="2264"/>
      <c r="V171" s="2264"/>
      <c r="W171" s="2264"/>
    </row>
    <row r="172" spans="1:23" s="2256" customFormat="1">
      <c r="A172" s="2264"/>
      <c r="B172" s="2240"/>
      <c r="C172" s="2245">
        <f>1+C166</f>
        <v>51</v>
      </c>
      <c r="D172" s="2241" t="s">
        <v>1426</v>
      </c>
      <c r="E172" s="2241"/>
      <c r="F172" s="2241"/>
      <c r="G172" s="2241"/>
      <c r="H172" s="2241"/>
      <c r="I172" s="2241"/>
      <c r="J172" s="2241"/>
      <c r="K172" s="2241"/>
      <c r="L172" s="2241"/>
      <c r="M172" s="2242"/>
      <c r="N172" s="2264"/>
      <c r="O172" s="2264"/>
      <c r="P172" s="2264"/>
      <c r="Q172" s="2264"/>
      <c r="R172" s="2264"/>
      <c r="S172" s="2264"/>
      <c r="T172" s="2264"/>
      <c r="U172" s="2264"/>
      <c r="V172" s="2264"/>
      <c r="W172" s="2264"/>
    </row>
    <row r="173" spans="1:23" s="2256" customFormat="1">
      <c r="A173" s="2264"/>
      <c r="B173" s="2240"/>
      <c r="C173" s="2245"/>
      <c r="D173" s="2241" t="s">
        <v>1420</v>
      </c>
      <c r="E173" s="2241"/>
      <c r="F173" s="2241"/>
      <c r="G173" s="2241"/>
      <c r="H173" s="2241"/>
      <c r="I173" s="2241"/>
      <c r="J173" s="2241"/>
      <c r="K173" s="2241"/>
      <c r="L173" s="2241"/>
      <c r="M173" s="2242"/>
      <c r="N173" s="2264"/>
      <c r="O173" s="2264"/>
      <c r="P173" s="2264"/>
      <c r="Q173" s="2264"/>
      <c r="R173" s="2264"/>
      <c r="S173" s="2264"/>
      <c r="T173" s="2264"/>
      <c r="U173" s="2264"/>
      <c r="V173" s="2264"/>
      <c r="W173" s="2264"/>
    </row>
    <row r="174" spans="1:23" s="2256" customFormat="1">
      <c r="A174" s="2264"/>
      <c r="B174" s="2240"/>
      <c r="C174" s="2245">
        <f>1+C172</f>
        <v>52</v>
      </c>
      <c r="D174" s="2319" t="s">
        <v>1913</v>
      </c>
      <c r="E174" s="2241"/>
      <c r="F174" s="2241"/>
      <c r="G174" s="2241"/>
      <c r="H174" s="2241"/>
      <c r="I174" s="2241"/>
      <c r="J174" s="2241"/>
      <c r="K174" s="2268">
        <f>+'TRIAL-BALANCE'!E8</f>
        <v>2020</v>
      </c>
      <c r="L174" s="2241" t="s">
        <v>1930</v>
      </c>
      <c r="M174" s="2242"/>
      <c r="N174" s="2264"/>
      <c r="O174" s="2264"/>
      <c r="P174" s="2264"/>
      <c r="Q174" s="2264"/>
      <c r="R174" s="2264"/>
      <c r="S174" s="2264"/>
      <c r="T174" s="2264"/>
      <c r="U174" s="2264"/>
      <c r="V174" s="2264"/>
      <c r="W174" s="2264"/>
    </row>
    <row r="175" spans="1:23" s="2256" customFormat="1">
      <c r="A175" s="2264"/>
      <c r="B175" s="2240"/>
      <c r="C175" s="2245"/>
      <c r="D175" s="2314" t="s">
        <v>1931</v>
      </c>
      <c r="F175" s="2338">
        <f>+'TRIAL-BALANCE'!E8</f>
        <v>2020</v>
      </c>
      <c r="G175" s="2338"/>
      <c r="H175" s="2338"/>
      <c r="I175" s="2241" t="s">
        <v>1912</v>
      </c>
      <c r="J175" s="2241"/>
      <c r="K175" s="2241"/>
      <c r="L175" s="2241"/>
      <c r="M175" s="2242"/>
      <c r="N175" s="2264"/>
      <c r="O175" s="2264"/>
      <c r="P175" s="2264"/>
      <c r="Q175" s="2264"/>
      <c r="R175" s="2264"/>
      <c r="S175" s="2264"/>
      <c r="T175" s="2264"/>
      <c r="U175" s="2264"/>
      <c r="V175" s="2264"/>
      <c r="W175" s="2264"/>
    </row>
    <row r="176" spans="1:23" s="2256" customFormat="1">
      <c r="A176" s="2264"/>
      <c r="B176" s="2240"/>
      <c r="C176" s="2245">
        <f>1+C174</f>
        <v>53</v>
      </c>
      <c r="D176" s="2319" t="s">
        <v>2265</v>
      </c>
      <c r="E176" s="2241"/>
      <c r="F176" s="2241"/>
      <c r="G176" s="2241"/>
      <c r="H176" s="2241"/>
      <c r="I176" s="2241"/>
      <c r="J176" s="2241"/>
      <c r="K176" s="2241"/>
      <c r="L176" s="2241"/>
      <c r="M176" s="2242"/>
      <c r="N176" s="2264"/>
      <c r="O176" s="2264"/>
      <c r="P176" s="2264"/>
      <c r="Q176" s="2264"/>
      <c r="R176" s="2264"/>
      <c r="S176" s="2264"/>
      <c r="T176" s="2264"/>
      <c r="U176" s="2264"/>
      <c r="V176" s="2264"/>
      <c r="W176" s="2264"/>
    </row>
    <row r="177" spans="1:23" s="2256" customFormat="1">
      <c r="A177" s="2264"/>
      <c r="B177" s="2240"/>
      <c r="C177" s="2241"/>
      <c r="D177" s="2241" t="s">
        <v>2266</v>
      </c>
      <c r="E177" s="2241"/>
      <c r="F177" s="2241"/>
      <c r="G177" s="2241"/>
      <c r="H177" s="2241"/>
      <c r="I177" s="2241"/>
      <c r="J177" s="2241"/>
      <c r="K177" s="2241"/>
      <c r="L177" s="2241"/>
      <c r="M177" s="2242"/>
      <c r="N177" s="2264"/>
      <c r="O177" s="2264"/>
      <c r="P177" s="2264"/>
      <c r="Q177" s="2264"/>
      <c r="R177" s="2264"/>
      <c r="S177" s="2264"/>
      <c r="T177" s="2264"/>
      <c r="U177" s="2264"/>
      <c r="V177" s="2264"/>
      <c r="W177" s="2264"/>
    </row>
    <row r="178" spans="1:23" s="2256" customFormat="1">
      <c r="A178" s="2264"/>
      <c r="B178" s="2240"/>
      <c r="C178" s="2241"/>
      <c r="D178" s="2241" t="s">
        <v>2267</v>
      </c>
      <c r="E178" s="2241"/>
      <c r="F178" s="2241"/>
      <c r="G178" s="2241"/>
      <c r="H178" s="2241"/>
      <c r="I178" s="2241"/>
      <c r="J178" s="2241"/>
      <c r="K178" s="2241"/>
      <c r="L178" s="2241"/>
      <c r="M178" s="2242"/>
      <c r="N178" s="2264"/>
      <c r="O178" s="2264"/>
      <c r="P178" s="2264"/>
      <c r="Q178" s="2264"/>
      <c r="R178" s="2264"/>
      <c r="S178" s="2264"/>
      <c r="T178" s="2264"/>
      <c r="U178" s="2264"/>
      <c r="V178" s="2264"/>
      <c r="W178" s="2264"/>
    </row>
    <row r="179" spans="1:23" s="2256" customFormat="1" ht="15" customHeight="1">
      <c r="A179" s="2264"/>
      <c r="B179" s="2240"/>
      <c r="C179" s="2241"/>
      <c r="D179" s="2319" t="s">
        <v>2268</v>
      </c>
      <c r="E179" s="2241"/>
      <c r="F179" s="2241"/>
      <c r="G179" s="2241"/>
      <c r="H179" s="2241"/>
      <c r="I179" s="2241"/>
      <c r="J179" s="2241"/>
      <c r="K179" s="2241"/>
      <c r="L179" s="2241"/>
      <c r="M179" s="2242"/>
      <c r="N179" s="2264"/>
      <c r="O179" s="2264"/>
      <c r="P179" s="2264"/>
      <c r="Q179" s="2264"/>
      <c r="R179" s="2264"/>
      <c r="S179" s="2264"/>
      <c r="T179" s="2264"/>
      <c r="U179" s="2264"/>
      <c r="V179" s="2264"/>
      <c r="W179" s="2264"/>
    </row>
    <row r="180" spans="1:23" s="2256" customFormat="1" ht="15" customHeight="1">
      <c r="A180" s="2264"/>
      <c r="B180" s="2240"/>
      <c r="C180" s="2241"/>
      <c r="D180" s="2319" t="s">
        <v>1914</v>
      </c>
      <c r="E180" s="2346">
        <f>+'R &amp; E data-2019'!I12</f>
        <v>2019</v>
      </c>
      <c r="F180" s="2346"/>
      <c r="G180" s="2346"/>
      <c r="H180" s="2346"/>
      <c r="I180" s="2241" t="s">
        <v>1915</v>
      </c>
      <c r="J180" s="2241"/>
      <c r="K180" s="2241"/>
      <c r="L180" s="2241"/>
      <c r="M180" s="2242"/>
      <c r="N180" s="2264"/>
      <c r="O180" s="2264"/>
      <c r="P180" s="2264"/>
      <c r="Q180" s="2264"/>
      <c r="R180" s="2264"/>
      <c r="S180" s="2264"/>
      <c r="T180" s="2264"/>
      <c r="U180" s="2264"/>
      <c r="V180" s="2264"/>
      <c r="W180" s="2264"/>
    </row>
    <row r="181" spans="1:23" s="2256" customFormat="1" ht="15" customHeight="1">
      <c r="A181" s="2264"/>
      <c r="B181" s="2240"/>
      <c r="C181" s="2241"/>
      <c r="D181" s="2319" t="s">
        <v>2269</v>
      </c>
      <c r="E181" s="2241"/>
      <c r="F181" s="2241"/>
      <c r="G181" s="2241"/>
      <c r="H181" s="2241"/>
      <c r="I181" s="2241"/>
      <c r="J181" s="2241"/>
      <c r="K181" s="2241"/>
      <c r="L181" s="2241"/>
      <c r="M181" s="2242"/>
      <c r="N181" s="2264"/>
      <c r="O181" s="2264"/>
      <c r="P181" s="2264"/>
      <c r="Q181" s="2264"/>
      <c r="R181" s="2264"/>
      <c r="S181" s="2264"/>
      <c r="T181" s="2264"/>
      <c r="U181" s="2264"/>
      <c r="V181" s="2264"/>
      <c r="W181" s="2264"/>
    </row>
    <row r="182" spans="1:23" s="2256" customFormat="1">
      <c r="A182" s="2264"/>
      <c r="B182" s="2240"/>
      <c r="C182" s="2245">
        <f>1+C176</f>
        <v>54</v>
      </c>
      <c r="D182" s="2319" t="s">
        <v>1427</v>
      </c>
      <c r="E182" s="2241"/>
      <c r="F182" s="2241"/>
      <c r="G182" s="2241"/>
      <c r="H182" s="2241"/>
      <c r="I182" s="2241"/>
      <c r="J182" s="2241"/>
      <c r="K182" s="2241"/>
      <c r="L182" s="2241"/>
      <c r="M182" s="2242"/>
      <c r="N182" s="2264"/>
      <c r="O182" s="2264"/>
      <c r="P182" s="2264"/>
      <c r="Q182" s="2264"/>
      <c r="R182" s="2264"/>
      <c r="S182" s="2264"/>
      <c r="T182" s="2264"/>
      <c r="U182" s="2264"/>
      <c r="V182" s="2264"/>
      <c r="W182" s="2264"/>
    </row>
    <row r="183" spans="1:23" s="2256" customFormat="1" ht="15" customHeight="1">
      <c r="A183" s="2264"/>
      <c r="B183" s="2240"/>
      <c r="C183" s="2241"/>
      <c r="D183" s="2319" t="s">
        <v>2270</v>
      </c>
      <c r="E183" s="2241"/>
      <c r="F183" s="2241"/>
      <c r="G183" s="2241"/>
      <c r="H183" s="2241"/>
      <c r="I183" s="2241"/>
      <c r="J183" s="2241"/>
      <c r="K183" s="2241"/>
      <c r="L183" s="2241"/>
      <c r="M183" s="2242"/>
      <c r="N183" s="2264"/>
      <c r="O183" s="2264"/>
      <c r="P183" s="2264"/>
      <c r="Q183" s="2264"/>
      <c r="R183" s="2264"/>
      <c r="S183" s="2264"/>
      <c r="T183" s="2264"/>
      <c r="U183" s="2264"/>
      <c r="V183" s="2264"/>
      <c r="W183" s="2264"/>
    </row>
    <row r="184" spans="1:23" s="2256" customFormat="1" ht="15" customHeight="1">
      <c r="A184" s="2264"/>
      <c r="B184" s="2240"/>
      <c r="C184" s="2241"/>
      <c r="D184" s="2319" t="s">
        <v>2271</v>
      </c>
      <c r="E184" s="2241"/>
      <c r="F184" s="2241"/>
      <c r="G184" s="2241"/>
      <c r="H184" s="2241"/>
      <c r="I184" s="2241"/>
      <c r="J184" s="2241"/>
      <c r="K184" s="2269" t="s">
        <v>1956</v>
      </c>
      <c r="L184" s="2241" t="s">
        <v>1932</v>
      </c>
      <c r="M184" s="2242"/>
      <c r="N184" s="2264"/>
      <c r="O184" s="2264"/>
      <c r="P184" s="2264"/>
      <c r="Q184" s="2264"/>
      <c r="R184" s="2264"/>
      <c r="S184" s="2264"/>
      <c r="T184" s="2264"/>
      <c r="U184" s="2264"/>
      <c r="V184" s="2264"/>
      <c r="W184" s="2264"/>
    </row>
    <row r="185" spans="1:23" s="2256" customFormat="1" ht="15" customHeight="1">
      <c r="A185" s="2264"/>
      <c r="B185" s="2240"/>
      <c r="C185" s="2241"/>
      <c r="D185" s="2319" t="s">
        <v>2272</v>
      </c>
      <c r="E185" s="2241"/>
      <c r="F185" s="2241"/>
      <c r="G185" s="2241"/>
      <c r="H185" s="2241"/>
      <c r="I185" s="2241"/>
      <c r="J185" s="2241"/>
      <c r="K185" s="2241"/>
      <c r="L185" s="2241"/>
      <c r="M185" s="2242"/>
      <c r="N185" s="2264"/>
      <c r="O185" s="2264"/>
      <c r="P185" s="2264"/>
      <c r="Q185" s="2264"/>
      <c r="R185" s="2264"/>
      <c r="S185" s="2264"/>
      <c r="T185" s="2264"/>
      <c r="U185" s="2264"/>
      <c r="V185" s="2264"/>
      <c r="W185" s="2264"/>
    </row>
    <row r="186" spans="1:23" s="2256" customFormat="1" ht="15" customHeight="1">
      <c r="A186" s="2264"/>
      <c r="B186" s="2240"/>
      <c r="C186" s="2241"/>
      <c r="D186" s="2319" t="s">
        <v>1428</v>
      </c>
      <c r="E186" s="2241"/>
      <c r="F186" s="2241"/>
      <c r="G186" s="2241"/>
      <c r="H186" s="2241"/>
      <c r="I186" s="2241"/>
      <c r="J186" s="2241"/>
      <c r="K186" s="2241"/>
      <c r="L186" s="2241"/>
      <c r="M186" s="2242"/>
      <c r="N186" s="2264"/>
      <c r="O186" s="2264"/>
      <c r="P186" s="2264"/>
      <c r="Q186" s="2264"/>
      <c r="R186" s="2264"/>
      <c r="S186" s="2264"/>
      <c r="T186" s="2264"/>
      <c r="U186" s="2264"/>
      <c r="V186" s="2264"/>
      <c r="W186" s="2264"/>
    </row>
    <row r="187" spans="1:23" s="2256" customFormat="1">
      <c r="A187" s="2264"/>
      <c r="B187" s="2240"/>
      <c r="C187" s="2245">
        <f>1+C182</f>
        <v>55</v>
      </c>
      <c r="D187" s="2319" t="s">
        <v>2262</v>
      </c>
      <c r="E187" s="2241"/>
      <c r="F187" s="2241"/>
      <c r="G187" s="2241"/>
      <c r="H187" s="2241"/>
      <c r="I187" s="2241"/>
      <c r="J187" s="2241"/>
      <c r="K187" s="2241"/>
      <c r="L187" s="2241"/>
      <c r="M187" s="2242"/>
      <c r="N187" s="2264"/>
      <c r="O187" s="2264"/>
      <c r="P187" s="2264"/>
      <c r="Q187" s="2264"/>
      <c r="R187" s="2264"/>
      <c r="S187" s="2264"/>
      <c r="T187" s="2264"/>
      <c r="U187" s="2264"/>
      <c r="V187" s="2264"/>
      <c r="W187" s="2264"/>
    </row>
    <row r="188" spans="1:23" s="2256" customFormat="1">
      <c r="A188" s="2264"/>
      <c r="B188" s="2240"/>
      <c r="C188" s="2241"/>
      <c r="D188" s="2342">
        <f>+'TRIAL-BALANCE'!E8</f>
        <v>2020</v>
      </c>
      <c r="E188" s="2342"/>
      <c r="F188" s="2322" t="s">
        <v>2273</v>
      </c>
      <c r="G188" s="2241"/>
      <c r="H188" s="2241"/>
      <c r="I188" s="2241"/>
      <c r="J188" s="2241"/>
      <c r="K188" s="2241"/>
      <c r="L188" s="2241"/>
      <c r="M188" s="2242"/>
      <c r="N188" s="2264"/>
      <c r="O188" s="2264"/>
      <c r="P188" s="2264"/>
      <c r="Q188" s="2264"/>
      <c r="R188" s="2264"/>
      <c r="S188" s="2264"/>
      <c r="T188" s="2264"/>
      <c r="U188" s="2264"/>
      <c r="V188" s="2264"/>
      <c r="W188" s="2264"/>
    </row>
    <row r="189" spans="1:23" s="2256" customFormat="1">
      <c r="A189" s="2264"/>
      <c r="B189" s="2240"/>
      <c r="C189" s="2241"/>
      <c r="D189" s="2241" t="s">
        <v>1999</v>
      </c>
      <c r="E189" s="2241"/>
      <c r="F189" s="2241"/>
      <c r="G189" s="2241"/>
      <c r="H189" s="2241"/>
      <c r="I189" s="2241"/>
      <c r="J189" s="2241"/>
      <c r="K189" s="2241"/>
      <c r="L189" s="2241"/>
      <c r="M189" s="2242"/>
      <c r="N189" s="2264"/>
      <c r="O189" s="2264"/>
      <c r="P189" s="2264"/>
      <c r="Q189" s="2264"/>
      <c r="R189" s="2264"/>
      <c r="S189" s="2264"/>
      <c r="T189" s="2264"/>
      <c r="U189" s="2264"/>
      <c r="V189" s="2264"/>
      <c r="W189" s="2264"/>
    </row>
    <row r="190" spans="1:23" s="2256" customFormat="1">
      <c r="A190" s="2264"/>
      <c r="B190" s="2240"/>
      <c r="C190" s="2241"/>
      <c r="D190" s="2241" t="s">
        <v>2264</v>
      </c>
      <c r="E190" s="2241"/>
      <c r="F190" s="2241"/>
      <c r="G190" s="2241"/>
      <c r="H190" s="2241"/>
      <c r="I190" s="2241"/>
      <c r="J190" s="2241"/>
      <c r="K190" s="2241"/>
      <c r="L190" s="2241"/>
      <c r="M190" s="2242"/>
      <c r="N190" s="2264"/>
      <c r="O190" s="2264"/>
      <c r="P190" s="2264"/>
      <c r="Q190" s="2264"/>
      <c r="R190" s="2264"/>
      <c r="S190" s="2264"/>
      <c r="T190" s="2264"/>
      <c r="U190" s="2264"/>
      <c r="V190" s="2264"/>
      <c r="W190" s="2264"/>
    </row>
    <row r="191" spans="1:23" s="2256" customFormat="1" ht="6" customHeight="1">
      <c r="A191" s="2264"/>
      <c r="B191" s="2240"/>
      <c r="C191" s="2245"/>
      <c r="D191" s="2241"/>
      <c r="E191" s="2241"/>
      <c r="F191" s="2241"/>
      <c r="G191" s="2241"/>
      <c r="H191" s="2241"/>
      <c r="I191" s="2241"/>
      <c r="J191" s="2241"/>
      <c r="K191" s="2241"/>
      <c r="L191" s="2241"/>
      <c r="M191" s="2242"/>
      <c r="N191" s="2264"/>
      <c r="O191" s="2264"/>
      <c r="P191" s="2264"/>
      <c r="Q191" s="2264"/>
      <c r="R191" s="2264"/>
      <c r="S191" s="2264"/>
      <c r="T191" s="2264"/>
      <c r="U191" s="2264"/>
      <c r="V191" s="2264"/>
      <c r="W191" s="2264"/>
    </row>
    <row r="192" spans="1:23" s="2256" customFormat="1">
      <c r="A192" s="2264"/>
      <c r="B192" s="2243" t="s">
        <v>1429</v>
      </c>
      <c r="C192" s="2247" t="s">
        <v>1906</v>
      </c>
      <c r="D192" s="2241"/>
      <c r="E192" s="2241"/>
      <c r="F192" s="2343" t="s">
        <v>2002</v>
      </c>
      <c r="G192" s="2344"/>
      <c r="H192" s="2344"/>
      <c r="I192" s="2241"/>
      <c r="J192" s="2241"/>
      <c r="K192" s="2241"/>
      <c r="L192" s="2241"/>
      <c r="M192" s="2242"/>
      <c r="N192" s="2264"/>
      <c r="O192" s="2264"/>
      <c r="P192" s="2264"/>
      <c r="Q192" s="2264"/>
      <c r="R192" s="2264"/>
      <c r="S192" s="2264"/>
      <c r="T192" s="2264"/>
      <c r="U192" s="2264"/>
      <c r="V192" s="2264"/>
      <c r="W192" s="2264"/>
    </row>
    <row r="193" spans="1:23" s="2256" customFormat="1">
      <c r="A193" s="2264"/>
      <c r="B193" s="2240"/>
      <c r="C193" s="2245">
        <f>1+C187</f>
        <v>56</v>
      </c>
      <c r="D193" s="2241" t="s">
        <v>2004</v>
      </c>
      <c r="E193" s="2241"/>
      <c r="F193" s="2241"/>
      <c r="G193" s="2241"/>
      <c r="H193" s="2241"/>
      <c r="I193" s="2241"/>
      <c r="J193" s="2241"/>
      <c r="K193" s="2241"/>
      <c r="L193" s="2241"/>
      <c r="M193" s="2242"/>
      <c r="N193" s="2264"/>
      <c r="O193" s="2264"/>
      <c r="P193" s="2264"/>
      <c r="Q193" s="2264"/>
      <c r="R193" s="2264"/>
      <c r="S193" s="2264"/>
      <c r="T193" s="2264"/>
      <c r="U193" s="2264"/>
      <c r="V193" s="2264"/>
      <c r="W193" s="2264"/>
    </row>
    <row r="194" spans="1:23" s="2256" customFormat="1">
      <c r="A194" s="2264"/>
      <c r="B194" s="2240"/>
      <c r="C194" s="2241"/>
      <c r="D194" s="2241" t="s">
        <v>2003</v>
      </c>
      <c r="E194" s="2241"/>
      <c r="F194" s="2241"/>
      <c r="G194" s="2241"/>
      <c r="H194" s="2241"/>
      <c r="I194" s="2241"/>
      <c r="J194" s="2241"/>
      <c r="K194" s="2241"/>
      <c r="L194" s="2241"/>
      <c r="M194" s="2242"/>
      <c r="N194" s="2264"/>
      <c r="O194" s="2264"/>
      <c r="P194" s="2264"/>
      <c r="Q194" s="2264"/>
      <c r="R194" s="2264"/>
      <c r="S194" s="2264"/>
      <c r="T194" s="2264"/>
      <c r="U194" s="2264"/>
      <c r="V194" s="2264"/>
      <c r="W194" s="2264"/>
    </row>
    <row r="195" spans="1:23" s="2256" customFormat="1">
      <c r="A195" s="2264"/>
      <c r="B195" s="2240"/>
      <c r="C195" s="2245">
        <f>1+C193</f>
        <v>57</v>
      </c>
      <c r="D195" s="2241" t="s">
        <v>2274</v>
      </c>
      <c r="E195" s="2241"/>
      <c r="F195" s="2241"/>
      <c r="G195" s="2241"/>
      <c r="H195" s="2241"/>
      <c r="I195" s="2241"/>
      <c r="J195" s="2241"/>
      <c r="K195" s="2241"/>
      <c r="L195" s="2241"/>
      <c r="M195" s="2242"/>
      <c r="N195" s="2264"/>
      <c r="O195" s="2264"/>
      <c r="P195" s="2264"/>
      <c r="Q195" s="2264"/>
      <c r="R195" s="2264"/>
      <c r="S195" s="2264"/>
      <c r="T195" s="2264"/>
      <c r="U195" s="2264"/>
      <c r="V195" s="2264"/>
      <c r="W195" s="2264"/>
    </row>
    <row r="196" spans="1:23" s="2256" customFormat="1">
      <c r="A196" s="2264"/>
      <c r="B196" s="2240"/>
      <c r="C196" s="2241"/>
      <c r="D196" s="2241" t="s">
        <v>2005</v>
      </c>
      <c r="E196" s="2241"/>
      <c r="F196" s="2241"/>
      <c r="G196" s="2241"/>
      <c r="H196" s="2241"/>
      <c r="I196" s="2241"/>
      <c r="J196" s="2241"/>
      <c r="K196" s="2241"/>
      <c r="L196" s="2241"/>
      <c r="M196" s="2242"/>
      <c r="N196" s="2264"/>
      <c r="O196" s="2264"/>
      <c r="P196" s="2264"/>
      <c r="Q196" s="2264"/>
      <c r="R196" s="2264"/>
      <c r="S196" s="2264"/>
      <c r="T196" s="2264"/>
      <c r="U196" s="2264"/>
      <c r="V196" s="2264"/>
      <c r="W196" s="2264"/>
    </row>
    <row r="197" spans="1:23" s="2256" customFormat="1">
      <c r="A197" s="2264"/>
      <c r="B197" s="2240"/>
      <c r="C197" s="2241"/>
      <c r="D197" s="2241" t="s">
        <v>2275</v>
      </c>
      <c r="E197" s="2241"/>
      <c r="F197" s="2241"/>
      <c r="G197" s="2241"/>
      <c r="H197" s="2241"/>
      <c r="I197" s="2241"/>
      <c r="J197" s="2241"/>
      <c r="K197" s="2241"/>
      <c r="L197" s="2241"/>
      <c r="M197" s="2242"/>
      <c r="N197" s="2264"/>
      <c r="O197" s="2264"/>
      <c r="P197" s="2264"/>
      <c r="Q197" s="2264"/>
      <c r="R197" s="2264"/>
      <c r="S197" s="2264"/>
      <c r="T197" s="2264"/>
      <c r="U197" s="2264"/>
      <c r="V197" s="2264"/>
      <c r="W197" s="2264"/>
    </row>
    <row r="198" spans="1:23" s="2256" customFormat="1">
      <c r="A198" s="2264"/>
      <c r="B198" s="2240"/>
      <c r="C198" s="2245">
        <f>1+C195</f>
        <v>58</v>
      </c>
      <c r="D198" s="2241" t="s">
        <v>2276</v>
      </c>
      <c r="E198" s="2241"/>
      <c r="F198" s="2241"/>
      <c r="G198" s="2241"/>
      <c r="H198" s="2241"/>
      <c r="I198" s="2241"/>
      <c r="J198" s="2241"/>
      <c r="K198" s="2241"/>
      <c r="L198" s="2241"/>
      <c r="M198" s="2242"/>
      <c r="N198" s="2264"/>
      <c r="O198" s="2264"/>
      <c r="P198" s="2264"/>
      <c r="Q198" s="2264"/>
      <c r="R198" s="2264"/>
      <c r="S198" s="2264"/>
      <c r="T198" s="2264"/>
      <c r="U198" s="2264"/>
      <c r="V198" s="2264"/>
      <c r="W198" s="2264"/>
    </row>
    <row r="199" spans="1:23" s="2256" customFormat="1">
      <c r="A199" s="2264"/>
      <c r="B199" s="2240"/>
      <c r="C199" s="2241"/>
      <c r="D199" s="2241" t="s">
        <v>2277</v>
      </c>
      <c r="E199" s="2241"/>
      <c r="F199" s="2241"/>
      <c r="G199" s="2241"/>
      <c r="H199" s="2241"/>
      <c r="I199" s="2241"/>
      <c r="J199" s="2241"/>
      <c r="K199" s="2241"/>
      <c r="L199" s="2241"/>
      <c r="M199" s="2242"/>
      <c r="N199" s="2264"/>
      <c r="O199" s="2264"/>
      <c r="P199" s="2264"/>
      <c r="Q199" s="2264"/>
      <c r="R199" s="2264"/>
      <c r="S199" s="2264"/>
      <c r="T199" s="2264"/>
      <c r="U199" s="2264"/>
      <c r="V199" s="2264"/>
      <c r="W199" s="2264"/>
    </row>
    <row r="200" spans="1:23" s="2256" customFormat="1">
      <c r="A200" s="2264"/>
      <c r="B200" s="2240"/>
      <c r="C200" s="2241"/>
      <c r="D200" s="2241" t="s">
        <v>2278</v>
      </c>
      <c r="E200" s="2241"/>
      <c r="F200" s="2241"/>
      <c r="G200" s="2241"/>
      <c r="H200" s="2241"/>
      <c r="I200" s="2241"/>
      <c r="J200" s="2241"/>
      <c r="K200" s="2241"/>
      <c r="L200" s="2241"/>
      <c r="M200" s="2242"/>
      <c r="N200" s="2264"/>
      <c r="O200" s="2264"/>
      <c r="P200" s="2264"/>
      <c r="Q200" s="2264"/>
      <c r="R200" s="2264"/>
      <c r="S200" s="2264"/>
      <c r="T200" s="2264"/>
      <c r="U200" s="2264"/>
      <c r="V200" s="2264"/>
      <c r="W200" s="2264"/>
    </row>
    <row r="201" spans="1:23" s="2256" customFormat="1">
      <c r="A201" s="2264"/>
      <c r="B201" s="2240"/>
      <c r="C201" s="2241"/>
      <c r="D201" s="2241" t="s">
        <v>2007</v>
      </c>
      <c r="E201" s="2241"/>
      <c r="F201" s="2241"/>
      <c r="G201" s="2241"/>
      <c r="H201" s="2241"/>
      <c r="I201" s="2241"/>
      <c r="J201" s="2241"/>
      <c r="K201" s="2241"/>
      <c r="L201" s="2241"/>
      <c r="M201" s="2242"/>
      <c r="N201" s="2264"/>
      <c r="O201" s="2264"/>
      <c r="P201" s="2264"/>
      <c r="Q201" s="2264"/>
      <c r="R201" s="2264"/>
      <c r="S201" s="2264"/>
      <c r="T201" s="2264"/>
      <c r="U201" s="2264"/>
      <c r="V201" s="2264"/>
      <c r="W201" s="2264"/>
    </row>
    <row r="202" spans="1:23" s="2256" customFormat="1">
      <c r="A202" s="2264"/>
      <c r="B202" s="2240"/>
      <c r="C202" s="2241"/>
      <c r="D202" s="2241" t="s">
        <v>2279</v>
      </c>
      <c r="E202" s="2241"/>
      <c r="F202" s="2241"/>
      <c r="G202" s="2241"/>
      <c r="H202" s="2241"/>
      <c r="I202" s="2241"/>
      <c r="J202" s="2241"/>
      <c r="K202" s="2241"/>
      <c r="L202" s="2241"/>
      <c r="M202" s="2242"/>
      <c r="N202" s="2264"/>
      <c r="O202" s="2264"/>
      <c r="P202" s="2264"/>
      <c r="Q202" s="2264"/>
      <c r="R202" s="2264"/>
      <c r="S202" s="2264"/>
      <c r="T202" s="2264"/>
      <c r="U202" s="2264"/>
      <c r="V202" s="2264"/>
      <c r="W202" s="2264"/>
    </row>
    <row r="203" spans="1:23" s="2256" customFormat="1">
      <c r="A203" s="2264"/>
      <c r="B203" s="2240"/>
      <c r="C203" s="2241"/>
      <c r="D203" s="2314" t="s">
        <v>2280</v>
      </c>
      <c r="E203" s="2241"/>
      <c r="F203" s="2241"/>
      <c r="G203" s="2241"/>
      <c r="H203" s="2241"/>
      <c r="I203" s="2241"/>
      <c r="J203" s="2241"/>
      <c r="K203" s="2241"/>
      <c r="L203" s="2241"/>
      <c r="M203" s="2242"/>
      <c r="N203" s="2264"/>
      <c r="O203" s="2264"/>
      <c r="P203" s="2264"/>
      <c r="Q203" s="2264"/>
      <c r="R203" s="2264"/>
      <c r="S203" s="2264"/>
      <c r="T203" s="2264"/>
      <c r="U203" s="2264"/>
      <c r="V203" s="2264"/>
      <c r="W203" s="2264"/>
    </row>
    <row r="204" spans="1:23" s="2256" customFormat="1">
      <c r="A204" s="2264"/>
      <c r="B204" s="2240"/>
      <c r="C204" s="2245">
        <f>1+C198</f>
        <v>59</v>
      </c>
      <c r="D204" s="2241" t="s">
        <v>2281</v>
      </c>
      <c r="E204" s="2241"/>
      <c r="F204" s="2241"/>
      <c r="G204" s="2241"/>
      <c r="H204" s="2241"/>
      <c r="I204" s="2241"/>
      <c r="J204" s="2241"/>
      <c r="K204" s="2241"/>
      <c r="L204" s="2241"/>
      <c r="M204" s="2242"/>
      <c r="N204" s="2264"/>
      <c r="O204" s="2264"/>
      <c r="P204" s="2264"/>
      <c r="Q204" s="2264"/>
      <c r="R204" s="2264"/>
      <c r="S204" s="2264"/>
      <c r="T204" s="2264"/>
      <c r="U204" s="2264"/>
      <c r="V204" s="2264"/>
      <c r="W204" s="2264"/>
    </row>
    <row r="205" spans="1:23" s="2256" customFormat="1">
      <c r="A205" s="2264"/>
      <c r="B205" s="2240"/>
      <c r="C205" s="2241"/>
      <c r="D205" s="2241" t="s">
        <v>2282</v>
      </c>
      <c r="E205" s="2241"/>
      <c r="F205" s="2241"/>
      <c r="G205" s="2241"/>
      <c r="H205" s="2241"/>
      <c r="I205" s="2241"/>
      <c r="J205" s="2241"/>
      <c r="K205" s="2241"/>
      <c r="L205" s="2241"/>
      <c r="M205" s="2242"/>
      <c r="N205" s="2264"/>
      <c r="O205" s="2264"/>
      <c r="P205" s="2264"/>
      <c r="Q205" s="2264"/>
      <c r="R205" s="2264"/>
      <c r="S205" s="2264"/>
      <c r="T205" s="2264"/>
      <c r="U205" s="2264"/>
      <c r="V205" s="2264"/>
      <c r="W205" s="2264"/>
    </row>
    <row r="206" spans="1:23" s="2256" customFormat="1">
      <c r="A206" s="2264"/>
      <c r="B206" s="2240"/>
      <c r="C206" s="2241"/>
      <c r="D206" s="2241" t="s">
        <v>2283</v>
      </c>
      <c r="E206" s="2241"/>
      <c r="F206" s="2241"/>
      <c r="G206" s="2241"/>
      <c r="H206" s="2241"/>
      <c r="I206" s="2241"/>
      <c r="J206" s="2241"/>
      <c r="K206" s="2241"/>
      <c r="L206" s="2241"/>
      <c r="M206" s="2242"/>
      <c r="N206" s="2264"/>
      <c r="O206" s="2264"/>
      <c r="P206" s="2264"/>
      <c r="Q206" s="2264"/>
      <c r="R206" s="2264"/>
      <c r="S206" s="2264"/>
      <c r="T206" s="2264"/>
      <c r="U206" s="2264"/>
      <c r="V206" s="2264"/>
      <c r="W206" s="2264"/>
    </row>
    <row r="207" spans="1:23" s="2256" customFormat="1">
      <c r="A207" s="2264"/>
      <c r="B207" s="2240"/>
      <c r="C207" s="2245">
        <f>1+C204</f>
        <v>60</v>
      </c>
      <c r="D207" s="2241" t="s">
        <v>2144</v>
      </c>
      <c r="E207" s="2241"/>
      <c r="F207" s="2241"/>
      <c r="G207" s="2241"/>
      <c r="H207" s="2241"/>
      <c r="I207" s="2241"/>
      <c r="J207" s="2241"/>
      <c r="K207" s="2241"/>
      <c r="L207" s="2241"/>
      <c r="M207" s="2242"/>
      <c r="N207" s="2264"/>
      <c r="O207" s="2264"/>
      <c r="P207" s="2264"/>
      <c r="Q207" s="2264"/>
      <c r="R207" s="2264"/>
      <c r="S207" s="2264"/>
      <c r="T207" s="2264"/>
      <c r="U207" s="2264"/>
      <c r="V207" s="2264"/>
      <c r="W207" s="2264"/>
    </row>
    <row r="208" spans="1:23" s="2256" customFormat="1">
      <c r="A208" s="2264"/>
      <c r="B208" s="2240"/>
      <c r="C208" s="2241"/>
      <c r="D208" s="2314" t="s">
        <v>2284</v>
      </c>
      <c r="E208" s="2241"/>
      <c r="F208" s="2241"/>
      <c r="G208" s="2241"/>
      <c r="H208" s="2241"/>
      <c r="I208" s="2241"/>
      <c r="J208" s="2241"/>
      <c r="K208" s="2241"/>
      <c r="L208" s="2241"/>
      <c r="M208" s="2242"/>
      <c r="N208" s="2264"/>
      <c r="O208" s="2264"/>
      <c r="P208" s="2264"/>
      <c r="Q208" s="2264"/>
      <c r="R208" s="2264"/>
      <c r="S208" s="2264"/>
      <c r="T208" s="2264"/>
      <c r="U208" s="2264"/>
      <c r="V208" s="2264"/>
      <c r="W208" s="2264"/>
    </row>
    <row r="209" spans="1:23" s="2256" customFormat="1">
      <c r="A209" s="2264"/>
      <c r="B209" s="2240"/>
      <c r="C209" s="2241"/>
      <c r="D209" s="2241" t="s">
        <v>2086</v>
      </c>
      <c r="E209" s="2241"/>
      <c r="F209" s="2241"/>
      <c r="G209" s="2241"/>
      <c r="H209" s="2241"/>
      <c r="I209" s="2241"/>
      <c r="J209" s="2241"/>
      <c r="K209" s="2241"/>
      <c r="L209" s="2241"/>
      <c r="M209" s="2242"/>
      <c r="N209" s="2264"/>
      <c r="O209" s="2264"/>
      <c r="P209" s="2264"/>
      <c r="Q209" s="2264"/>
      <c r="R209" s="2264"/>
      <c r="S209" s="2264"/>
      <c r="T209" s="2264"/>
      <c r="U209" s="2264"/>
      <c r="V209" s="2264"/>
      <c r="W209" s="2264"/>
    </row>
    <row r="210" spans="1:23" s="2256" customFormat="1">
      <c r="A210" s="2264"/>
      <c r="B210" s="2240"/>
      <c r="C210" s="2241"/>
      <c r="D210" s="2241" t="s">
        <v>2285</v>
      </c>
      <c r="E210" s="2241"/>
      <c r="F210" s="2241"/>
      <c r="G210" s="2241"/>
      <c r="H210" s="2241"/>
      <c r="I210" s="2241"/>
      <c r="J210" s="2241"/>
      <c r="K210" s="2241"/>
      <c r="L210" s="2241"/>
      <c r="M210" s="2242"/>
      <c r="N210" s="2264"/>
      <c r="O210" s="2264"/>
      <c r="P210" s="2264"/>
      <c r="Q210" s="2264"/>
      <c r="R210" s="2264"/>
      <c r="S210" s="2264"/>
      <c r="T210" s="2264"/>
      <c r="U210" s="2264"/>
      <c r="V210" s="2264"/>
      <c r="W210" s="2264"/>
    </row>
    <row r="211" spans="1:23" s="2256" customFormat="1">
      <c r="A211" s="2264"/>
      <c r="B211" s="2240"/>
      <c r="C211" s="2245">
        <f>1+C207</f>
        <v>61</v>
      </c>
      <c r="D211" s="2241" t="s">
        <v>2006</v>
      </c>
      <c r="E211" s="2241"/>
      <c r="F211" s="2241"/>
      <c r="G211" s="2241"/>
      <c r="H211" s="2241"/>
      <c r="I211" s="2241"/>
      <c r="J211" s="2241"/>
      <c r="K211" s="2241"/>
      <c r="L211" s="2241"/>
      <c r="M211" s="2242"/>
      <c r="N211" s="2264"/>
      <c r="O211" s="2264"/>
      <c r="P211" s="2264"/>
      <c r="Q211" s="2264"/>
      <c r="R211" s="2264"/>
      <c r="S211" s="2264"/>
      <c r="T211" s="2264"/>
      <c r="U211" s="2264"/>
      <c r="V211" s="2264"/>
      <c r="W211" s="2264"/>
    </row>
    <row r="212" spans="1:23" s="2256" customFormat="1">
      <c r="A212" s="2264"/>
      <c r="B212" s="2240"/>
      <c r="C212" s="2241"/>
      <c r="D212" s="2241" t="s">
        <v>2009</v>
      </c>
      <c r="E212" s="2241"/>
      <c r="F212" s="2241"/>
      <c r="G212" s="2241"/>
      <c r="H212" s="2241"/>
      <c r="I212" s="2241"/>
      <c r="J212" s="2241"/>
      <c r="K212" s="2241"/>
      <c r="L212" s="2241"/>
      <c r="M212" s="2242"/>
      <c r="N212" s="2264"/>
      <c r="O212" s="2264"/>
      <c r="P212" s="2264"/>
      <c r="Q212" s="2264"/>
      <c r="R212" s="2264"/>
      <c r="S212" s="2264"/>
      <c r="T212" s="2264"/>
      <c r="U212" s="2264"/>
      <c r="V212" s="2264"/>
      <c r="W212" s="2264"/>
    </row>
    <row r="213" spans="1:23" s="2256" customFormat="1">
      <c r="A213" s="2264"/>
      <c r="B213" s="2240"/>
      <c r="C213" s="2241"/>
      <c r="D213" s="2241" t="s">
        <v>2008</v>
      </c>
      <c r="E213" s="2241"/>
      <c r="F213" s="2241"/>
      <c r="G213" s="2241"/>
      <c r="H213" s="2241"/>
      <c r="I213" s="2241"/>
      <c r="J213" s="2241"/>
      <c r="K213" s="2241"/>
      <c r="L213" s="2241"/>
      <c r="M213" s="2242"/>
      <c r="N213" s="2264"/>
      <c r="O213" s="2264"/>
      <c r="P213" s="2264"/>
      <c r="Q213" s="2264"/>
      <c r="R213" s="2264"/>
      <c r="S213" s="2264"/>
      <c r="T213" s="2264"/>
      <c r="U213" s="2264"/>
      <c r="V213" s="2264"/>
      <c r="W213" s="2264"/>
    </row>
    <row r="214" spans="1:23" s="2256" customFormat="1">
      <c r="A214" s="2264"/>
      <c r="B214" s="2240"/>
      <c r="C214" s="2241"/>
      <c r="D214" s="2241" t="s">
        <v>2286</v>
      </c>
      <c r="E214" s="2241"/>
      <c r="F214" s="2241"/>
      <c r="G214" s="2241"/>
      <c r="H214" s="2241"/>
      <c r="I214" s="2241"/>
      <c r="J214" s="2241"/>
      <c r="K214" s="2241"/>
      <c r="L214" s="2241"/>
      <c r="M214" s="2242"/>
      <c r="N214" s="2264"/>
      <c r="O214" s="2264"/>
      <c r="P214" s="2264"/>
      <c r="Q214" s="2264"/>
      <c r="R214" s="2264"/>
      <c r="S214" s="2264"/>
      <c r="T214" s="2264"/>
      <c r="U214" s="2264"/>
      <c r="V214" s="2264"/>
      <c r="W214" s="2264"/>
    </row>
    <row r="215" spans="1:23" s="2256" customFormat="1">
      <c r="A215" s="2264"/>
      <c r="B215" s="2240"/>
      <c r="C215" s="2241"/>
      <c r="D215" s="2241" t="s">
        <v>2287</v>
      </c>
      <c r="E215" s="2241"/>
      <c r="F215" s="2241"/>
      <c r="G215" s="2241"/>
      <c r="H215" s="2241"/>
      <c r="I215" s="2241"/>
      <c r="J215" s="2241"/>
      <c r="K215" s="2241"/>
      <c r="L215" s="2241"/>
      <c r="M215" s="2242"/>
      <c r="N215" s="2264"/>
      <c r="O215" s="2264"/>
      <c r="P215" s="2264"/>
      <c r="Q215" s="2264"/>
      <c r="R215" s="2264"/>
      <c r="S215" s="2264"/>
      <c r="T215" s="2264"/>
      <c r="U215" s="2264"/>
      <c r="V215" s="2264"/>
      <c r="W215" s="2264"/>
    </row>
    <row r="216" spans="1:23" s="2256" customFormat="1">
      <c r="A216" s="2264"/>
      <c r="B216" s="2240"/>
      <c r="C216" s="2245">
        <f>1+C211</f>
        <v>62</v>
      </c>
      <c r="D216" s="2241" t="s">
        <v>2013</v>
      </c>
      <c r="E216" s="2241"/>
      <c r="F216" s="2241"/>
      <c r="G216" s="2241"/>
      <c r="H216" s="2241"/>
      <c r="I216" s="2241"/>
      <c r="J216" s="2241"/>
      <c r="K216" s="2241"/>
      <c r="L216" s="2241"/>
      <c r="M216" s="2242"/>
      <c r="N216" s="2264"/>
      <c r="O216" s="2264"/>
      <c r="P216" s="2264"/>
      <c r="Q216" s="2264"/>
      <c r="R216" s="2264"/>
      <c r="S216" s="2264"/>
      <c r="T216" s="2264"/>
      <c r="U216" s="2264"/>
      <c r="V216" s="2264"/>
      <c r="W216" s="2264"/>
    </row>
    <row r="217" spans="1:23" s="2256" customFormat="1">
      <c r="A217" s="2264"/>
      <c r="B217" s="2240"/>
      <c r="C217" s="2241"/>
      <c r="D217" s="2241" t="s">
        <v>2288</v>
      </c>
      <c r="E217" s="2241"/>
      <c r="F217" s="2241"/>
      <c r="G217" s="2241"/>
      <c r="H217" s="2241"/>
      <c r="I217" s="2241"/>
      <c r="J217" s="2241"/>
      <c r="K217" s="2241"/>
      <c r="L217" s="2241"/>
      <c r="M217" s="2242"/>
      <c r="N217" s="2264"/>
      <c r="O217" s="2264"/>
      <c r="P217" s="2264"/>
      <c r="Q217" s="2264"/>
      <c r="R217" s="2264"/>
      <c r="S217" s="2264"/>
      <c r="T217" s="2264"/>
      <c r="U217" s="2264"/>
      <c r="V217" s="2264"/>
      <c r="W217" s="2264"/>
    </row>
    <row r="218" spans="1:23" s="2256" customFormat="1">
      <c r="A218" s="2264"/>
      <c r="B218" s="2240"/>
      <c r="C218" s="2241"/>
      <c r="D218" s="2241" t="s">
        <v>2289</v>
      </c>
      <c r="E218" s="2241"/>
      <c r="F218" s="2241"/>
      <c r="G218" s="2241"/>
      <c r="H218" s="2241"/>
      <c r="I218" s="2241"/>
      <c r="J218" s="2241"/>
      <c r="K218" s="2241"/>
      <c r="L218" s="2241"/>
      <c r="M218" s="2242"/>
      <c r="N218" s="2264"/>
      <c r="O218" s="2264"/>
      <c r="P218" s="2264"/>
      <c r="Q218" s="2264"/>
      <c r="R218" s="2264"/>
      <c r="S218" s="2264"/>
      <c r="T218" s="2264"/>
      <c r="U218" s="2264"/>
      <c r="V218" s="2264"/>
      <c r="W218" s="2264"/>
    </row>
    <row r="219" spans="1:23" s="2256" customFormat="1">
      <c r="A219" s="2264"/>
      <c r="B219" s="2240"/>
      <c r="C219" s="2245">
        <f>1+C216</f>
        <v>63</v>
      </c>
      <c r="D219" s="2241" t="s">
        <v>2012</v>
      </c>
      <c r="E219" s="2241"/>
      <c r="F219" s="2241"/>
      <c r="G219" s="2241"/>
      <c r="H219" s="2241"/>
      <c r="I219" s="2241"/>
      <c r="J219" s="2241"/>
      <c r="K219" s="2241"/>
      <c r="L219" s="2241"/>
      <c r="M219" s="2242"/>
      <c r="N219" s="2264"/>
      <c r="O219" s="2264"/>
      <c r="P219" s="2264"/>
      <c r="Q219" s="2264"/>
      <c r="R219" s="2264"/>
      <c r="S219" s="2264"/>
      <c r="T219" s="2264"/>
      <c r="U219" s="2264"/>
      <c r="V219" s="2264"/>
      <c r="W219" s="2264"/>
    </row>
    <row r="220" spans="1:23" s="2256" customFormat="1">
      <c r="A220" s="2264"/>
      <c r="B220" s="2240"/>
      <c r="C220" s="2241"/>
      <c r="D220" s="2241" t="s">
        <v>2010</v>
      </c>
      <c r="E220" s="2241"/>
      <c r="F220" s="2241"/>
      <c r="G220" s="2241"/>
      <c r="H220" s="2241"/>
      <c r="I220" s="2241"/>
      <c r="J220" s="2241"/>
      <c r="K220" s="2241"/>
      <c r="L220" s="2241"/>
      <c r="M220" s="2242"/>
      <c r="N220" s="2264"/>
      <c r="O220" s="2264"/>
      <c r="P220" s="2264"/>
      <c r="Q220" s="2264"/>
      <c r="R220" s="2264"/>
      <c r="S220" s="2264"/>
      <c r="T220" s="2264"/>
      <c r="U220" s="2264"/>
      <c r="V220" s="2264"/>
      <c r="W220" s="2264"/>
    </row>
    <row r="221" spans="1:23" s="2256" customFormat="1">
      <c r="A221" s="2264"/>
      <c r="B221" s="2240"/>
      <c r="C221" s="2241"/>
      <c r="D221" s="2241" t="s">
        <v>2290</v>
      </c>
      <c r="E221" s="2241"/>
      <c r="F221" s="2241"/>
      <c r="G221" s="2241"/>
      <c r="H221" s="2241"/>
      <c r="I221" s="2241"/>
      <c r="J221" s="2241"/>
      <c r="K221" s="2241"/>
      <c r="L221" s="2241"/>
      <c r="M221" s="2242"/>
      <c r="N221" s="2264"/>
      <c r="O221" s="2264"/>
      <c r="P221" s="2264"/>
      <c r="Q221" s="2264"/>
      <c r="R221" s="2264"/>
      <c r="S221" s="2264"/>
      <c r="T221" s="2264"/>
      <c r="U221" s="2264"/>
      <c r="V221" s="2264"/>
      <c r="W221" s="2264"/>
    </row>
    <row r="222" spans="1:23" s="2256" customFormat="1">
      <c r="A222" s="2264"/>
      <c r="B222" s="2240"/>
      <c r="C222" s="2241"/>
      <c r="D222" s="2241" t="s">
        <v>2011</v>
      </c>
      <c r="E222" s="2241"/>
      <c r="F222" s="2241"/>
      <c r="G222" s="2241"/>
      <c r="H222" s="2241"/>
      <c r="I222" s="2241"/>
      <c r="J222" s="2241"/>
      <c r="K222" s="2241"/>
      <c r="L222" s="2241"/>
      <c r="M222" s="2242"/>
      <c r="N222" s="2264"/>
      <c r="O222" s="2264"/>
      <c r="P222" s="2264"/>
      <c r="Q222" s="2264"/>
      <c r="R222" s="2264"/>
      <c r="S222" s="2264"/>
      <c r="T222" s="2264"/>
      <c r="U222" s="2264"/>
      <c r="V222" s="2264"/>
      <c r="W222" s="2264"/>
    </row>
    <row r="223" spans="1:23" s="2256" customFormat="1" ht="6" customHeight="1">
      <c r="A223" s="2264"/>
      <c r="B223" s="2240"/>
      <c r="C223" s="2245"/>
      <c r="D223" s="2241"/>
      <c r="E223" s="2241"/>
      <c r="F223" s="2241"/>
      <c r="G223" s="2241"/>
      <c r="H223" s="2241"/>
      <c r="I223" s="2241"/>
      <c r="J223" s="2241"/>
      <c r="K223" s="2241"/>
      <c r="L223" s="2241"/>
      <c r="M223" s="2242"/>
      <c r="N223" s="2264"/>
      <c r="O223" s="2264"/>
      <c r="P223" s="2264"/>
      <c r="Q223" s="2264"/>
      <c r="R223" s="2264"/>
      <c r="S223" s="2264"/>
      <c r="T223" s="2264"/>
      <c r="U223" s="2264"/>
      <c r="V223" s="2264"/>
      <c r="W223" s="2264"/>
    </row>
    <row r="224" spans="1:23" s="2256" customFormat="1">
      <c r="A224" s="2264"/>
      <c r="B224" s="2243" t="s">
        <v>1430</v>
      </c>
      <c r="C224" s="2247" t="s">
        <v>1905</v>
      </c>
      <c r="D224" s="2241"/>
      <c r="E224" s="2241"/>
      <c r="F224" s="2345">
        <f>+'TRIAL-BALANCE'!E8</f>
        <v>2020</v>
      </c>
      <c r="G224" s="2345"/>
      <c r="H224" s="2345"/>
      <c r="I224" s="2345"/>
      <c r="J224" s="2339">
        <f>+'TRIAL-BALANCE'!E8</f>
        <v>2020</v>
      </c>
      <c r="K224" s="2339"/>
      <c r="L224" s="2241"/>
      <c r="M224" s="2242"/>
      <c r="N224" s="2264"/>
      <c r="O224" s="2264"/>
      <c r="P224" s="2264"/>
      <c r="Q224" s="2264"/>
      <c r="R224" s="2264"/>
      <c r="S224" s="2264"/>
      <c r="T224" s="2264"/>
      <c r="U224" s="2264"/>
      <c r="V224" s="2264"/>
      <c r="W224" s="2264"/>
    </row>
    <row r="225" spans="1:23" s="2256" customFormat="1" ht="15" customHeight="1">
      <c r="A225" s="2264"/>
      <c r="B225" s="2243"/>
      <c r="C225" s="2340">
        <f>+'TRIAL-BALANCE'!E8</f>
        <v>2020</v>
      </c>
      <c r="D225" s="2340"/>
      <c r="E225" s="2340"/>
      <c r="F225" s="2340"/>
      <c r="G225" s="2341">
        <f>+'TRIAL-BALANCE'!E8</f>
        <v>2020</v>
      </c>
      <c r="H225" s="2341"/>
      <c r="I225" s="2341"/>
      <c r="J225" s="2241"/>
      <c r="K225" s="2241"/>
      <c r="L225" s="2241"/>
      <c r="M225" s="2242"/>
      <c r="N225" s="2264"/>
      <c r="O225" s="2264"/>
      <c r="P225" s="2264"/>
      <c r="Q225" s="2264"/>
      <c r="R225" s="2264"/>
      <c r="S225" s="2264"/>
      <c r="T225" s="2264"/>
      <c r="U225" s="2264"/>
      <c r="V225" s="2264"/>
      <c r="W225" s="2264"/>
    </row>
    <row r="226" spans="1:23" s="2256" customFormat="1" ht="18" customHeight="1">
      <c r="A226" s="2264"/>
      <c r="B226" s="2240"/>
      <c r="C226" s="2245">
        <f>1+C219</f>
        <v>64</v>
      </c>
      <c r="D226" s="2314" t="s">
        <v>2291</v>
      </c>
      <c r="E226" s="2332">
        <f>+'TRIAL-BALANCE'!E8</f>
        <v>2020</v>
      </c>
      <c r="F226" s="2332"/>
      <c r="G226" s="2332"/>
      <c r="H226" s="2332"/>
      <c r="I226" s="2241" t="s">
        <v>1920</v>
      </c>
      <c r="J226" s="2241"/>
      <c r="K226" s="2241"/>
      <c r="L226" s="2241"/>
      <c r="M226" s="2242"/>
      <c r="N226" s="2264"/>
      <c r="O226" s="2264"/>
      <c r="P226" s="2264"/>
      <c r="Q226" s="2264"/>
      <c r="R226" s="2264"/>
      <c r="S226" s="2264"/>
      <c r="T226" s="2264"/>
      <c r="U226" s="2264"/>
      <c r="V226" s="2264"/>
      <c r="W226" s="2264"/>
    </row>
    <row r="227" spans="1:23" s="2256" customFormat="1">
      <c r="A227" s="2264"/>
      <c r="B227" s="2240"/>
      <c r="C227" s="2245"/>
      <c r="D227" s="2241" t="s">
        <v>1996</v>
      </c>
      <c r="E227" s="2241"/>
      <c r="F227" s="2241"/>
      <c r="G227" s="2241"/>
      <c r="H227" s="2241"/>
      <c r="I227" s="2241"/>
      <c r="J227" s="2241"/>
      <c r="K227" s="2241"/>
      <c r="L227" s="2241"/>
      <c r="M227" s="2242"/>
      <c r="N227" s="2264"/>
      <c r="O227" s="2264"/>
      <c r="P227" s="2264"/>
      <c r="Q227" s="2264"/>
      <c r="R227" s="2264"/>
      <c r="S227" s="2264"/>
      <c r="T227" s="2264"/>
      <c r="U227" s="2264"/>
      <c r="V227" s="2264"/>
      <c r="W227" s="2264"/>
    </row>
    <row r="228" spans="1:23" s="2256" customFormat="1">
      <c r="A228" s="2264"/>
      <c r="B228" s="2240"/>
      <c r="C228" s="2241"/>
      <c r="D228" s="2241" t="s">
        <v>2292</v>
      </c>
      <c r="E228" s="2241"/>
      <c r="F228" s="2241"/>
      <c r="G228" s="2241"/>
      <c r="H228" s="2241"/>
      <c r="I228" s="2241"/>
      <c r="J228" s="2241"/>
      <c r="K228" s="2241"/>
      <c r="L228" s="2333">
        <f>+'TRIAL-BALANCE'!E8</f>
        <v>2020</v>
      </c>
      <c r="M228" s="2334"/>
      <c r="N228" s="2264"/>
      <c r="O228" s="2264"/>
      <c r="P228" s="2264"/>
      <c r="Q228" s="2264"/>
      <c r="R228" s="2264"/>
      <c r="S228" s="2264"/>
      <c r="T228" s="2264"/>
      <c r="U228" s="2264"/>
      <c r="V228" s="2264"/>
      <c r="W228" s="2264"/>
    </row>
    <row r="229" spans="1:23" s="2256" customFormat="1">
      <c r="A229" s="2264"/>
      <c r="B229" s="2240"/>
      <c r="C229" s="2245">
        <f>1+C226</f>
        <v>65</v>
      </c>
      <c r="D229" s="2314" t="s">
        <v>2293</v>
      </c>
      <c r="E229" s="2326">
        <f>+'TRIAL-BALANCE'!E8</f>
        <v>2020</v>
      </c>
      <c r="F229" s="2326"/>
      <c r="G229" s="2326"/>
      <c r="H229" s="2326"/>
      <c r="I229" s="2241" t="s">
        <v>1921</v>
      </c>
      <c r="J229" s="2241"/>
      <c r="K229" s="2241"/>
      <c r="L229" s="2241"/>
      <c r="M229" s="2242"/>
      <c r="N229" s="2264"/>
      <c r="O229" s="2264"/>
      <c r="P229" s="2264"/>
      <c r="Q229" s="2264"/>
      <c r="R229" s="2264"/>
      <c r="S229" s="2264"/>
      <c r="T229" s="2264"/>
      <c r="U229" s="2264"/>
      <c r="V229" s="2264"/>
      <c r="W229" s="2264"/>
    </row>
    <row r="230" spans="1:23" s="2256" customFormat="1">
      <c r="A230" s="2264"/>
      <c r="B230" s="2240"/>
      <c r="C230" s="2245"/>
      <c r="D230" s="2241" t="s">
        <v>1431</v>
      </c>
      <c r="E230" s="2241"/>
      <c r="F230" s="2241"/>
      <c r="G230" s="2241"/>
      <c r="H230" s="2241"/>
      <c r="I230" s="2241"/>
      <c r="J230" s="2241"/>
      <c r="K230" s="2241"/>
      <c r="L230" s="2241"/>
      <c r="M230" s="2242"/>
      <c r="N230" s="2264"/>
      <c r="O230" s="2264"/>
      <c r="P230" s="2264"/>
      <c r="Q230" s="2264"/>
      <c r="R230" s="2264"/>
      <c r="S230" s="2264"/>
      <c r="T230" s="2264"/>
      <c r="U230" s="2264"/>
      <c r="V230" s="2264"/>
      <c r="W230" s="2264"/>
    </row>
    <row r="231" spans="1:23" s="2256" customFormat="1">
      <c r="A231" s="2264"/>
      <c r="B231" s="2240"/>
      <c r="C231" s="2241"/>
      <c r="D231" s="2241" t="s">
        <v>2294</v>
      </c>
      <c r="E231" s="2241"/>
      <c r="F231" s="2241"/>
      <c r="G231" s="2241"/>
      <c r="H231" s="2241"/>
      <c r="I231" s="2241"/>
      <c r="J231" s="2241"/>
      <c r="K231" s="2241"/>
      <c r="L231" s="2333">
        <f>+'TRIAL-BALANCE'!E8</f>
        <v>2020</v>
      </c>
      <c r="M231" s="2334"/>
      <c r="N231" s="2264"/>
      <c r="O231" s="2264"/>
      <c r="P231" s="2264"/>
      <c r="Q231" s="2264"/>
      <c r="R231" s="2264"/>
      <c r="S231" s="2264"/>
      <c r="T231" s="2264"/>
      <c r="U231" s="2264"/>
      <c r="V231" s="2264"/>
      <c r="W231" s="2264"/>
    </row>
    <row r="232" spans="1:23" s="2256" customFormat="1">
      <c r="A232" s="2264"/>
      <c r="B232" s="2240"/>
      <c r="C232" s="2245">
        <f>1+C229</f>
        <v>66</v>
      </c>
      <c r="D232" s="2314" t="s">
        <v>1923</v>
      </c>
      <c r="E232" s="2332">
        <f>+'TRIAL-BALANCE'!E8</f>
        <v>2020</v>
      </c>
      <c r="F232" s="2332"/>
      <c r="G232" s="2332"/>
      <c r="H232" s="2332"/>
      <c r="I232" s="2241" t="s">
        <v>1922</v>
      </c>
      <c r="J232" s="2241"/>
      <c r="K232" s="2241"/>
      <c r="L232" s="2241"/>
      <c r="M232" s="2242"/>
      <c r="N232" s="2264"/>
      <c r="O232" s="2264"/>
      <c r="P232" s="2264"/>
      <c r="Q232" s="2264"/>
      <c r="R232" s="2264"/>
      <c r="S232" s="2264"/>
      <c r="T232" s="2264"/>
      <c r="U232" s="2264"/>
      <c r="V232" s="2264"/>
      <c r="W232" s="2264"/>
    </row>
    <row r="233" spans="1:23" s="2256" customFormat="1">
      <c r="A233" s="2264"/>
      <c r="B233" s="2240"/>
      <c r="C233" s="2245"/>
      <c r="D233" s="2319" t="s">
        <v>2295</v>
      </c>
      <c r="E233" s="2241"/>
      <c r="F233" s="2241"/>
      <c r="G233" s="2241"/>
      <c r="H233" s="2241"/>
      <c r="I233" s="2241"/>
      <c r="J233" s="2241"/>
      <c r="K233" s="2241"/>
      <c r="L233" s="2241"/>
      <c r="M233" s="2242"/>
      <c r="N233" s="2264"/>
      <c r="O233" s="2264"/>
      <c r="P233" s="2264"/>
      <c r="Q233" s="2264"/>
      <c r="R233" s="2264"/>
      <c r="S233" s="2264"/>
      <c r="T233" s="2264"/>
      <c r="U233" s="2264"/>
      <c r="V233" s="2264"/>
      <c r="W233" s="2264"/>
    </row>
    <row r="234" spans="1:23" s="2256" customFormat="1">
      <c r="A234" s="2264"/>
      <c r="B234" s="2240"/>
      <c r="C234" s="2245"/>
      <c r="D234" s="2248" t="s">
        <v>2296</v>
      </c>
      <c r="E234" s="2248"/>
      <c r="F234" s="2248"/>
      <c r="G234" s="2248"/>
      <c r="H234" s="2248"/>
      <c r="I234" s="2248"/>
      <c r="J234" s="2248"/>
      <c r="K234" s="2257">
        <f>+'TRIAL-BALANCE'!E8</f>
        <v>2020</v>
      </c>
      <c r="L234" s="2248" t="s">
        <v>1997</v>
      </c>
      <c r="M234" s="2250"/>
      <c r="N234" s="2264"/>
      <c r="O234" s="2264"/>
      <c r="P234" s="2264"/>
      <c r="Q234" s="2264"/>
      <c r="R234" s="2264"/>
      <c r="S234" s="2264"/>
      <c r="T234" s="2264"/>
      <c r="U234" s="2264"/>
      <c r="V234" s="2264"/>
      <c r="W234" s="2264"/>
    </row>
    <row r="235" spans="1:23" s="2256" customFormat="1">
      <c r="A235" s="2264"/>
      <c r="B235" s="2240"/>
      <c r="C235" s="2245"/>
      <c r="D235" s="2241" t="s">
        <v>2297</v>
      </c>
      <c r="E235" s="2337">
        <f>+'TRIAL-BALANCE'!E8</f>
        <v>2020</v>
      </c>
      <c r="F235" s="2337"/>
      <c r="G235" s="2337"/>
      <c r="H235" s="2337"/>
      <c r="I235" s="2329">
        <f>+'TRIAL-BALANCE'!E8</f>
        <v>2020</v>
      </c>
      <c r="J235" s="2329"/>
      <c r="K235" s="2329"/>
      <c r="L235" s="2323" t="s">
        <v>2298</v>
      </c>
      <c r="M235" s="2250"/>
      <c r="N235" s="2264"/>
      <c r="O235" s="2264"/>
      <c r="P235" s="2264"/>
      <c r="Q235" s="2264"/>
      <c r="R235" s="2264"/>
      <c r="S235" s="2264"/>
      <c r="T235" s="2264"/>
      <c r="U235" s="2264"/>
      <c r="V235" s="2264"/>
      <c r="W235" s="2264"/>
    </row>
    <row r="236" spans="1:23" s="2256" customFormat="1">
      <c r="A236" s="2264"/>
      <c r="B236" s="2240"/>
      <c r="C236" s="2245">
        <f>1+C232</f>
        <v>67</v>
      </c>
      <c r="D236" s="2314" t="s">
        <v>1923</v>
      </c>
      <c r="E236" s="2326">
        <f>+'TRIAL-BALANCE'!E8</f>
        <v>2020</v>
      </c>
      <c r="F236" s="2326"/>
      <c r="G236" s="2326"/>
      <c r="H236" s="2326"/>
      <c r="I236" s="2241" t="s">
        <v>1934</v>
      </c>
      <c r="J236" s="2241"/>
      <c r="K236" s="2241"/>
      <c r="L236" s="2248"/>
      <c r="M236" s="2250"/>
      <c r="N236" s="2264"/>
      <c r="O236" s="2264"/>
      <c r="P236" s="2264"/>
      <c r="Q236" s="2264"/>
      <c r="R236" s="2264"/>
      <c r="S236" s="2264"/>
      <c r="T236" s="2264"/>
      <c r="U236" s="2264"/>
      <c r="V236" s="2264"/>
      <c r="W236" s="2264"/>
    </row>
    <row r="237" spans="1:23" s="2256" customFormat="1">
      <c r="A237" s="2264"/>
      <c r="B237" s="2240"/>
      <c r="C237" s="2245"/>
      <c r="D237" s="2241" t="s">
        <v>1935</v>
      </c>
      <c r="E237" s="2241"/>
      <c r="F237" s="2241"/>
      <c r="G237" s="2241"/>
      <c r="H237" s="2241"/>
      <c r="I237" s="2241"/>
      <c r="J237" s="2241"/>
      <c r="K237" s="2241"/>
      <c r="L237" s="2248"/>
      <c r="M237" s="2250"/>
      <c r="N237" s="2264"/>
      <c r="O237" s="2264"/>
      <c r="P237" s="2264"/>
      <c r="Q237" s="2264"/>
      <c r="R237" s="2264"/>
      <c r="S237" s="2264"/>
      <c r="T237" s="2264"/>
      <c r="U237" s="2264"/>
      <c r="V237" s="2264"/>
      <c r="W237" s="2264"/>
    </row>
    <row r="238" spans="1:23" s="2256" customFormat="1">
      <c r="A238" s="2264"/>
      <c r="B238" s="2240"/>
      <c r="C238" s="2241"/>
      <c r="D238" s="2324" t="s">
        <v>2299</v>
      </c>
      <c r="E238" s="2241"/>
      <c r="F238" s="2241"/>
      <c r="G238" s="2241"/>
      <c r="H238" s="2241"/>
      <c r="I238" s="2241"/>
      <c r="J238" s="2241"/>
      <c r="K238" s="2241"/>
      <c r="L238" s="2248"/>
      <c r="M238" s="2250"/>
      <c r="N238" s="2264"/>
      <c r="O238" s="2264"/>
      <c r="P238" s="2264"/>
      <c r="Q238" s="2264"/>
      <c r="R238" s="2264"/>
      <c r="S238" s="2264"/>
      <c r="T238" s="2264"/>
      <c r="U238" s="2264"/>
      <c r="V238" s="2264"/>
      <c r="W238" s="2264"/>
    </row>
    <row r="239" spans="1:23" s="2256" customFormat="1">
      <c r="A239" s="2264"/>
      <c r="B239" s="2240"/>
      <c r="C239" s="2245">
        <f>1+C236</f>
        <v>68</v>
      </c>
      <c r="D239" s="2314" t="s">
        <v>2300</v>
      </c>
      <c r="E239" s="2327">
        <f>+'TRIAL-BALANCE'!E8</f>
        <v>2020</v>
      </c>
      <c r="F239" s="2327"/>
      <c r="G239" s="2327"/>
      <c r="H239" s="2327"/>
      <c r="I239" s="2241" t="s">
        <v>1933</v>
      </c>
      <c r="J239" s="2241"/>
      <c r="K239" s="2241"/>
      <c r="L239" s="2248"/>
      <c r="M239" s="2250"/>
      <c r="N239" s="2264"/>
      <c r="O239" s="2264"/>
      <c r="P239" s="2264"/>
      <c r="Q239" s="2264"/>
      <c r="R239" s="2264"/>
      <c r="S239" s="2264"/>
      <c r="T239" s="2264"/>
      <c r="U239" s="2264"/>
      <c r="V239" s="2264"/>
      <c r="W239" s="2264"/>
    </row>
    <row r="240" spans="1:23" s="2256" customFormat="1">
      <c r="A240" s="2264"/>
      <c r="B240" s="2240"/>
      <c r="C240" s="2245"/>
      <c r="D240" s="2248" t="s">
        <v>2301</v>
      </c>
      <c r="E240" s="2248"/>
      <c r="F240" s="2248"/>
      <c r="G240" s="2248"/>
      <c r="H240" s="2328">
        <f>+'TRIAL-BALANCE'!E8</f>
        <v>2020</v>
      </c>
      <c r="I240" s="2328"/>
      <c r="J240" s="2248"/>
      <c r="K240" s="2248"/>
      <c r="L240" s="2248"/>
      <c r="M240" s="2250"/>
      <c r="N240" s="2264"/>
      <c r="O240" s="2264"/>
      <c r="P240" s="2264"/>
      <c r="Q240" s="2264"/>
      <c r="R240" s="2264"/>
      <c r="S240" s="2264"/>
      <c r="T240" s="2264"/>
      <c r="U240" s="2264"/>
      <c r="V240" s="2264"/>
      <c r="W240" s="2264"/>
    </row>
    <row r="241" spans="1:23" s="2256" customFormat="1">
      <c r="A241" s="2264"/>
      <c r="B241" s="2240"/>
      <c r="C241" s="2245">
        <f>1+C239</f>
        <v>69</v>
      </c>
      <c r="D241" s="2314" t="s">
        <v>1924</v>
      </c>
      <c r="E241" s="2329">
        <f>+'TRIAL-BALANCE'!E8</f>
        <v>2020</v>
      </c>
      <c r="F241" s="2329"/>
      <c r="G241" s="2329"/>
      <c r="H241" s="2329"/>
      <c r="I241" s="2241" t="s">
        <v>1925</v>
      </c>
      <c r="J241" s="2241"/>
      <c r="K241" s="2241"/>
      <c r="L241" s="2248"/>
      <c r="M241" s="2250"/>
      <c r="N241" s="2264"/>
      <c r="O241" s="2264"/>
      <c r="P241" s="2264"/>
      <c r="Q241" s="2264"/>
      <c r="R241" s="2264"/>
      <c r="S241" s="2264"/>
      <c r="T241" s="2264"/>
      <c r="U241" s="2264"/>
      <c r="V241" s="2264"/>
      <c r="W241" s="2264"/>
    </row>
    <row r="242" spans="1:23" s="2256" customFormat="1">
      <c r="A242" s="2264"/>
      <c r="B242" s="2240"/>
      <c r="C242" s="2245"/>
      <c r="D242" s="2241" t="s">
        <v>2302</v>
      </c>
      <c r="E242" s="2241"/>
      <c r="F242" s="2248"/>
      <c r="G242" s="2248"/>
      <c r="H242" s="2248"/>
      <c r="I242" s="2328">
        <f>+'TRIAL-BALANCE'!E8</f>
        <v>2020</v>
      </c>
      <c r="J242" s="2328"/>
      <c r="K242" s="2248"/>
      <c r="L242" s="2248"/>
      <c r="M242" s="2250"/>
      <c r="N242" s="2264"/>
      <c r="O242" s="2264"/>
      <c r="P242" s="2264"/>
      <c r="Q242" s="2264"/>
      <c r="R242" s="2264"/>
      <c r="S242" s="2264"/>
      <c r="T242" s="2264"/>
      <c r="U242" s="2264"/>
      <c r="V242" s="2264"/>
      <c r="W242" s="2264"/>
    </row>
    <row r="243" spans="1:23" s="2256" customFormat="1">
      <c r="A243" s="2264"/>
      <c r="B243" s="2240"/>
      <c r="C243" s="2245">
        <f>1+C241</f>
        <v>70</v>
      </c>
      <c r="D243" s="2246" t="s">
        <v>1926</v>
      </c>
      <c r="E243" s="2241"/>
      <c r="F243" s="2241"/>
      <c r="G243" s="2330">
        <f>+'TRIAL-BALANCE'!E8</f>
        <v>2020</v>
      </c>
      <c r="H243" s="2330"/>
      <c r="I243" s="2330"/>
      <c r="J243" s="2331">
        <f>+'TRIAL-BALANCE'!E8</f>
        <v>2020</v>
      </c>
      <c r="K243" s="2331"/>
      <c r="L243" s="2335">
        <f>+'TRIAL-BALANCE'!E8</f>
        <v>2020</v>
      </c>
      <c r="M243" s="2336"/>
      <c r="N243" s="2264"/>
      <c r="O243" s="2264"/>
      <c r="P243" s="2264"/>
      <c r="Q243" s="2264"/>
      <c r="R243" s="2264"/>
      <c r="S243" s="2264"/>
      <c r="T243" s="2264"/>
      <c r="U243" s="2264"/>
      <c r="V243" s="2264"/>
      <c r="W243" s="2264"/>
    </row>
    <row r="244" spans="1:23" s="2256" customFormat="1">
      <c r="A244" s="2264"/>
      <c r="B244" s="2240"/>
      <c r="C244" s="2245"/>
      <c r="D244" s="2325">
        <f>+'TRIAL-BALANCE'!E8</f>
        <v>2020</v>
      </c>
      <c r="E244" s="2325"/>
      <c r="F244" s="2325"/>
      <c r="G244" s="2241" t="s">
        <v>2303</v>
      </c>
      <c r="H244" s="2241"/>
      <c r="I244" s="2241"/>
      <c r="J244" s="2241"/>
      <c r="K244" s="2241"/>
      <c r="L244" s="2248"/>
      <c r="M244" s="2250"/>
      <c r="N244" s="2264"/>
      <c r="O244" s="2264"/>
      <c r="P244" s="2264"/>
      <c r="Q244" s="2264"/>
      <c r="R244" s="2264"/>
      <c r="S244" s="2264"/>
      <c r="T244" s="2264"/>
      <c r="U244" s="2264"/>
      <c r="V244" s="2264"/>
      <c r="W244" s="2264"/>
    </row>
    <row r="245" spans="1:23" s="2256" customFormat="1">
      <c r="A245" s="2264"/>
      <c r="B245" s="2240"/>
      <c r="C245" s="2245">
        <f>1+C243</f>
        <v>71</v>
      </c>
      <c r="D245" s="2319" t="s">
        <v>2041</v>
      </c>
      <c r="E245" s="2241"/>
      <c r="F245" s="2241"/>
      <c r="G245" s="2241"/>
      <c r="H245" s="2241"/>
      <c r="I245" s="2241"/>
      <c r="J245" s="2241"/>
      <c r="K245" s="2241"/>
      <c r="L245" s="2248"/>
      <c r="M245" s="2250"/>
      <c r="N245" s="2264"/>
      <c r="O245" s="2264"/>
      <c r="P245" s="2264"/>
      <c r="Q245" s="2264"/>
      <c r="R245" s="2264"/>
      <c r="S245" s="2264"/>
      <c r="T245" s="2264"/>
      <c r="U245" s="2264"/>
      <c r="V245" s="2264"/>
      <c r="W245" s="2264"/>
    </row>
    <row r="246" spans="1:23" s="2256" customFormat="1">
      <c r="A246" s="2264"/>
      <c r="B246" s="2240"/>
      <c r="C246" s="2245"/>
      <c r="D246" s="2241" t="s">
        <v>2304</v>
      </c>
      <c r="E246" s="2241"/>
      <c r="F246" s="2241"/>
      <c r="G246" s="2241"/>
      <c r="H246" s="2241"/>
      <c r="I246" s="2241"/>
      <c r="J246" s="2241"/>
      <c r="K246" s="2241"/>
      <c r="L246" s="2248"/>
      <c r="M246" s="2250"/>
      <c r="N246" s="2264"/>
      <c r="O246" s="2264"/>
      <c r="P246" s="2264"/>
      <c r="Q246" s="2264"/>
      <c r="R246" s="2264"/>
      <c r="S246" s="2264"/>
      <c r="T246" s="2264"/>
      <c r="U246" s="2264"/>
      <c r="V246" s="2264"/>
      <c r="W246" s="2264"/>
    </row>
    <row r="247" spans="1:23" s="2256" customFormat="1">
      <c r="A247" s="2264"/>
      <c r="B247" s="2240"/>
      <c r="C247" s="2245">
        <f>1+C245</f>
        <v>72</v>
      </c>
      <c r="D247" s="2319" t="s">
        <v>2305</v>
      </c>
      <c r="E247" s="2241"/>
      <c r="F247" s="2241"/>
      <c r="G247" s="2241"/>
      <c r="H247" s="2241"/>
      <c r="I247" s="2241"/>
      <c r="J247" s="2241"/>
      <c r="K247" s="2241"/>
      <c r="L247" s="2248"/>
      <c r="M247" s="2250"/>
      <c r="N247" s="2264"/>
      <c r="O247" s="2264"/>
      <c r="P247" s="2264"/>
      <c r="Q247" s="2264"/>
      <c r="R247" s="2264"/>
      <c r="S247" s="2264"/>
      <c r="T247" s="2264"/>
      <c r="U247" s="2264"/>
      <c r="V247" s="2264"/>
      <c r="W247" s="2264"/>
    </row>
    <row r="248" spans="1:23" s="2256" customFormat="1" ht="6" customHeight="1">
      <c r="A248" s="2264"/>
      <c r="B248" s="2240"/>
      <c r="C248" s="2245"/>
      <c r="D248" s="2241"/>
      <c r="E248" s="2241"/>
      <c r="F248" s="2241"/>
      <c r="G248" s="2241"/>
      <c r="H248" s="2241"/>
      <c r="I248" s="2241"/>
      <c r="J248" s="2241"/>
      <c r="K248" s="2241"/>
      <c r="L248" s="2248"/>
      <c r="M248" s="2250"/>
      <c r="N248" s="2264"/>
      <c r="O248" s="2264"/>
      <c r="P248" s="2264"/>
      <c r="Q248" s="2264"/>
      <c r="R248" s="2264"/>
      <c r="S248" s="2264"/>
      <c r="T248" s="2264"/>
      <c r="U248" s="2264"/>
      <c r="V248" s="2264"/>
      <c r="W248" s="2264"/>
    </row>
    <row r="249" spans="1:23" s="2256" customFormat="1">
      <c r="A249" s="2264"/>
      <c r="B249" s="2243" t="s">
        <v>1430</v>
      </c>
      <c r="C249" s="2244" t="s">
        <v>1432</v>
      </c>
      <c r="D249" s="2241"/>
      <c r="E249" s="2241"/>
      <c r="F249" s="2241"/>
      <c r="G249" s="2241"/>
      <c r="H249" s="2241"/>
      <c r="I249" s="2241"/>
      <c r="J249" s="2241"/>
      <c r="K249" s="2241"/>
      <c r="L249" s="2248"/>
      <c r="M249" s="2250"/>
      <c r="N249" s="2264"/>
      <c r="O249" s="2264"/>
      <c r="P249" s="2264"/>
      <c r="Q249" s="2264"/>
      <c r="R249" s="2264"/>
      <c r="S249" s="2264"/>
      <c r="T249" s="2264"/>
      <c r="U249" s="2264"/>
      <c r="V249" s="2264"/>
      <c r="W249" s="2264"/>
    </row>
    <row r="250" spans="1:23" s="2256" customFormat="1">
      <c r="A250" s="2264"/>
      <c r="B250" s="2240"/>
      <c r="C250" s="2245">
        <f>1+C247</f>
        <v>73</v>
      </c>
      <c r="D250" s="2258" t="s">
        <v>1433</v>
      </c>
      <c r="E250" s="2258"/>
      <c r="F250" s="2258"/>
      <c r="G250" s="2258"/>
      <c r="H250" s="2258"/>
      <c r="I250" s="2258"/>
      <c r="J250" s="2258"/>
      <c r="K250" s="2258"/>
      <c r="L250" s="2259"/>
      <c r="M250" s="2260"/>
      <c r="N250" s="2264"/>
      <c r="O250" s="2264"/>
      <c r="P250" s="2264"/>
      <c r="Q250" s="2264"/>
      <c r="R250" s="2264"/>
      <c r="S250" s="2264"/>
      <c r="T250" s="2264"/>
      <c r="U250" s="2264"/>
      <c r="V250" s="2264"/>
      <c r="W250" s="2264"/>
    </row>
    <row r="251" spans="1:23" s="2256" customFormat="1">
      <c r="A251" s="2264"/>
      <c r="B251" s="2240"/>
      <c r="C251" s="2245">
        <f>1+C250</f>
        <v>74</v>
      </c>
      <c r="D251" s="2258" t="s">
        <v>1434</v>
      </c>
      <c r="E251" s="2258"/>
      <c r="F251" s="2258"/>
      <c r="G251" s="2258"/>
      <c r="H251" s="2258"/>
      <c r="I251" s="2258"/>
      <c r="J251" s="2258"/>
      <c r="K251" s="2258"/>
      <c r="L251" s="2259"/>
      <c r="M251" s="2260"/>
      <c r="N251" s="2264"/>
      <c r="O251" s="2264"/>
      <c r="P251" s="2264"/>
      <c r="Q251" s="2264"/>
      <c r="R251" s="2264"/>
      <c r="S251" s="2264"/>
      <c r="T251" s="2264"/>
      <c r="U251" s="2264"/>
      <c r="V251" s="2264"/>
      <c r="W251" s="2264"/>
    </row>
    <row r="252" spans="1:23" s="2256" customFormat="1">
      <c r="A252" s="2264"/>
      <c r="B252" s="2240"/>
      <c r="C252" s="2241"/>
      <c r="D252" s="2258" t="s">
        <v>1435</v>
      </c>
      <c r="E252" s="2258"/>
      <c r="F252" s="2258"/>
      <c r="G252" s="2258"/>
      <c r="H252" s="2258"/>
      <c r="I252" s="2258"/>
      <c r="J252" s="2258"/>
      <c r="K252" s="2258"/>
      <c r="L252" s="2258"/>
      <c r="M252" s="2260"/>
      <c r="N252" s="2264"/>
      <c r="O252" s="2264"/>
      <c r="P252" s="2264"/>
      <c r="Q252" s="2264"/>
      <c r="R252" s="2264"/>
      <c r="S252" s="2264"/>
      <c r="T252" s="2264"/>
      <c r="U252" s="2264"/>
      <c r="V252" s="2264"/>
      <c r="W252" s="2264"/>
    </row>
    <row r="253" spans="1:23" s="2256" customFormat="1">
      <c r="A253" s="2264"/>
      <c r="B253" s="2240"/>
      <c r="C253" s="2241"/>
      <c r="D253" s="2258" t="s">
        <v>1436</v>
      </c>
      <c r="E253" s="2258"/>
      <c r="F253" s="2258"/>
      <c r="G253" s="2258"/>
      <c r="H253" s="2258"/>
      <c r="I253" s="2258"/>
      <c r="J253" s="2258"/>
      <c r="K253" s="2258"/>
      <c r="L253" s="2258"/>
      <c r="M253" s="2260"/>
      <c r="N253" s="2264"/>
      <c r="O253" s="2264"/>
      <c r="P253" s="2264"/>
      <c r="Q253" s="2264"/>
      <c r="R253" s="2264"/>
      <c r="S253" s="2264"/>
      <c r="T253" s="2264"/>
      <c r="U253" s="2264"/>
      <c r="V253" s="2264"/>
      <c r="W253" s="2264"/>
    </row>
    <row r="254" spans="1:23" s="2256" customFormat="1">
      <c r="A254" s="2264"/>
      <c r="B254" s="2240"/>
      <c r="C254" s="2241"/>
      <c r="D254" s="2258" t="s">
        <v>1437</v>
      </c>
      <c r="E254" s="2258"/>
      <c r="F254" s="2258"/>
      <c r="G254" s="2258"/>
      <c r="H254" s="2258"/>
      <c r="I254" s="2258"/>
      <c r="J254" s="2258"/>
      <c r="K254" s="2258"/>
      <c r="L254" s="2258"/>
      <c r="M254" s="2260"/>
      <c r="N254" s="2264"/>
      <c r="O254" s="2264"/>
      <c r="P254" s="2264"/>
      <c r="Q254" s="2264"/>
      <c r="R254" s="2264"/>
      <c r="S254" s="2264"/>
      <c r="T254" s="2264"/>
      <c r="U254" s="2264"/>
      <c r="V254" s="2264"/>
      <c r="W254" s="2264"/>
    </row>
    <row r="255" spans="1:23" s="2256" customFormat="1">
      <c r="A255" s="2264"/>
      <c r="B255" s="2240"/>
      <c r="C255" s="2241"/>
      <c r="D255" s="2258" t="s">
        <v>1438</v>
      </c>
      <c r="E255" s="2258"/>
      <c r="F255" s="2258"/>
      <c r="G255" s="2258"/>
      <c r="H255" s="2258"/>
      <c r="I255" s="2258"/>
      <c r="J255" s="2258"/>
      <c r="K255" s="2258"/>
      <c r="L255" s="2258"/>
      <c r="M255" s="2260"/>
      <c r="N255" s="2264"/>
      <c r="O255" s="2264"/>
      <c r="P255" s="2264"/>
      <c r="Q255" s="2264"/>
      <c r="R255" s="2264"/>
      <c r="S255" s="2264"/>
      <c r="T255" s="2264"/>
      <c r="U255" s="2264"/>
      <c r="V255" s="2264"/>
      <c r="W255" s="2264"/>
    </row>
    <row r="256" spans="1:23" s="2256" customFormat="1">
      <c r="A256" s="2264"/>
      <c r="B256" s="2240"/>
      <c r="C256" s="2241"/>
      <c r="D256" s="2258" t="s">
        <v>1439</v>
      </c>
      <c r="E256" s="2258"/>
      <c r="F256" s="2258"/>
      <c r="G256" s="2258"/>
      <c r="H256" s="2258"/>
      <c r="I256" s="2258"/>
      <c r="J256" s="2258"/>
      <c r="K256" s="2258"/>
      <c r="L256" s="2258"/>
      <c r="M256" s="2260"/>
      <c r="N256" s="2264"/>
      <c r="O256" s="2264"/>
      <c r="P256" s="2264"/>
      <c r="Q256" s="2264"/>
      <c r="R256" s="2264"/>
      <c r="S256" s="2264"/>
      <c r="T256" s="2264"/>
      <c r="U256" s="2264"/>
      <c r="V256" s="2264"/>
      <c r="W256" s="2264"/>
    </row>
    <row r="257" spans="1:23" s="2256" customFormat="1">
      <c r="A257" s="2264"/>
      <c r="B257" s="2240"/>
      <c r="C257" s="2241"/>
      <c r="D257" s="2258" t="s">
        <v>1440</v>
      </c>
      <c r="E257" s="2258"/>
      <c r="F257" s="2258"/>
      <c r="G257" s="2258"/>
      <c r="H257" s="2258"/>
      <c r="I257" s="2258"/>
      <c r="J257" s="2258"/>
      <c r="K257" s="2258"/>
      <c r="L257" s="2258"/>
      <c r="M257" s="2260"/>
      <c r="N257" s="2264"/>
      <c r="O257" s="2264"/>
      <c r="P257" s="2264"/>
      <c r="Q257" s="2264"/>
      <c r="R257" s="2264"/>
      <c r="S257" s="2264"/>
      <c r="T257" s="2264"/>
      <c r="U257" s="2264"/>
      <c r="V257" s="2264"/>
      <c r="W257" s="2264"/>
    </row>
    <row r="258" spans="1:23" s="2256" customFormat="1" ht="6" customHeight="1" thickBot="1">
      <c r="A258" s="2264"/>
      <c r="B258" s="2261"/>
      <c r="C258" s="2262"/>
      <c r="D258" s="2262"/>
      <c r="E258" s="2262"/>
      <c r="F258" s="2262"/>
      <c r="G258" s="2262"/>
      <c r="H258" s="2262"/>
      <c r="I258" s="2262"/>
      <c r="J258" s="2262"/>
      <c r="K258" s="2262"/>
      <c r="L258" s="2262"/>
      <c r="M258" s="2263"/>
      <c r="N258" s="2264"/>
      <c r="O258" s="2264"/>
      <c r="P258" s="2264"/>
      <c r="Q258" s="2264"/>
      <c r="R258" s="2264"/>
      <c r="S258" s="2264"/>
      <c r="T258" s="2264"/>
      <c r="U258" s="2264"/>
      <c r="V258" s="2264"/>
      <c r="W258" s="2264"/>
    </row>
    <row r="259" spans="1:23" ht="16.5" thickTop="1">
      <c r="A259" s="2238"/>
      <c r="B259" s="2264"/>
      <c r="C259" s="2264"/>
      <c r="D259" s="2264"/>
      <c r="E259" s="2264"/>
      <c r="F259" s="2264"/>
      <c r="G259" s="2264"/>
      <c r="H259" s="2264"/>
      <c r="I259" s="2264"/>
      <c r="J259" s="2264"/>
      <c r="K259" s="2264"/>
      <c r="L259" s="2264"/>
      <c r="M259" s="2264"/>
      <c r="N259" s="2238"/>
      <c r="O259" s="2238"/>
      <c r="P259" s="2238"/>
      <c r="Q259" s="2238"/>
      <c r="R259" s="2238"/>
      <c r="S259" s="2238"/>
      <c r="T259" s="2238"/>
      <c r="U259" s="2238"/>
      <c r="V259" s="2238"/>
      <c r="W259" s="2238"/>
    </row>
    <row r="260" spans="1:23">
      <c r="A260" s="2238"/>
      <c r="B260" s="2264"/>
      <c r="C260" s="2264"/>
      <c r="D260" s="2264"/>
      <c r="E260" s="2264"/>
      <c r="F260" s="2264"/>
      <c r="G260" s="2264"/>
      <c r="H260" s="2264"/>
      <c r="I260" s="2264"/>
      <c r="J260" s="2264"/>
      <c r="K260" s="2264"/>
      <c r="L260" s="2264"/>
      <c r="M260" s="2264"/>
      <c r="N260" s="2238"/>
      <c r="O260" s="2238"/>
      <c r="P260" s="2238"/>
      <c r="Q260" s="2238"/>
      <c r="R260" s="2238"/>
      <c r="S260" s="2238"/>
      <c r="T260" s="2238"/>
      <c r="U260" s="2238"/>
      <c r="V260" s="2238"/>
      <c r="W260" s="2238"/>
    </row>
    <row r="261" spans="1:23">
      <c r="A261" s="2238"/>
      <c r="B261" s="2264"/>
      <c r="C261" s="2264"/>
      <c r="D261" s="2264"/>
      <c r="E261" s="2264"/>
      <c r="F261" s="2264"/>
      <c r="G261" s="2264"/>
      <c r="H261" s="2264"/>
      <c r="I261" s="2264"/>
      <c r="J261" s="2264"/>
      <c r="K261" s="2264"/>
      <c r="L261" s="2264"/>
      <c r="M261" s="2264"/>
      <c r="N261" s="2238"/>
      <c r="O261" s="2238"/>
      <c r="P261" s="2238"/>
      <c r="Q261" s="2238"/>
      <c r="R261" s="2238"/>
      <c r="S261" s="2238"/>
      <c r="T261" s="2238"/>
      <c r="U261" s="2238"/>
      <c r="V261" s="2238"/>
      <c r="W261" s="2238"/>
    </row>
    <row r="262" spans="1:23">
      <c r="A262" s="2238"/>
      <c r="B262" s="2264"/>
      <c r="C262" s="2264"/>
      <c r="D262" s="2264"/>
      <c r="E262" s="2264"/>
      <c r="F262" s="2264"/>
      <c r="G262" s="2264"/>
      <c r="H262" s="2264"/>
      <c r="I262" s="2264"/>
      <c r="J262" s="2264"/>
      <c r="K262" s="2264"/>
      <c r="L262" s="2264"/>
      <c r="M262" s="2264"/>
      <c r="N262" s="2238"/>
      <c r="O262" s="2238"/>
      <c r="P262" s="2238"/>
      <c r="Q262" s="2238"/>
      <c r="R262" s="2238"/>
      <c r="S262" s="2238"/>
      <c r="T262" s="2238"/>
      <c r="U262" s="2238"/>
      <c r="V262" s="2238"/>
      <c r="W262" s="2238"/>
    </row>
    <row r="263" spans="1:23">
      <c r="A263" s="2238"/>
      <c r="B263" s="2264"/>
      <c r="C263" s="2264"/>
      <c r="D263" s="2264"/>
      <c r="E263" s="2264"/>
      <c r="F263" s="2264"/>
      <c r="G263" s="2264"/>
      <c r="H263" s="2264"/>
      <c r="I263" s="2264"/>
      <c r="J263" s="2264"/>
      <c r="K263" s="2264"/>
      <c r="L263" s="2264"/>
      <c r="M263" s="2264"/>
      <c r="N263" s="2238"/>
      <c r="O263" s="2238"/>
      <c r="P263" s="2238"/>
      <c r="Q263" s="2238"/>
      <c r="R263" s="2238"/>
      <c r="S263" s="2238"/>
      <c r="T263" s="2238"/>
      <c r="U263" s="2238"/>
      <c r="V263" s="2238"/>
      <c r="W263" s="2238"/>
    </row>
    <row r="264" spans="1:23">
      <c r="A264" s="2238"/>
      <c r="B264" s="2264"/>
      <c r="C264" s="2264"/>
      <c r="D264" s="2264"/>
      <c r="E264" s="2264"/>
      <c r="F264" s="2264"/>
      <c r="G264" s="2264"/>
      <c r="H264" s="2264"/>
      <c r="I264" s="2264"/>
      <c r="J264" s="2264"/>
      <c r="K264" s="2264"/>
      <c r="L264" s="2264"/>
      <c r="M264" s="2264"/>
      <c r="N264" s="2238"/>
      <c r="O264" s="2238"/>
      <c r="P264" s="2238"/>
      <c r="Q264" s="2238"/>
      <c r="R264" s="2238"/>
      <c r="S264" s="2238"/>
      <c r="T264" s="2238"/>
      <c r="U264" s="2238"/>
      <c r="V264" s="2238"/>
      <c r="W264" s="2238"/>
    </row>
    <row r="265" spans="1:23">
      <c r="A265" s="2238"/>
      <c r="B265" s="2264"/>
      <c r="C265" s="2264"/>
      <c r="D265" s="2264"/>
      <c r="E265" s="2264"/>
      <c r="F265" s="2264"/>
      <c r="G265" s="2264"/>
      <c r="H265" s="2264"/>
      <c r="I265" s="2264"/>
      <c r="J265" s="2264"/>
      <c r="K265" s="2264"/>
      <c r="L265" s="2264"/>
      <c r="M265" s="2264"/>
      <c r="N265" s="2238"/>
      <c r="O265" s="2238"/>
      <c r="P265" s="2238"/>
      <c r="Q265" s="2238"/>
      <c r="R265" s="2238"/>
      <c r="S265" s="2238"/>
      <c r="T265" s="2238"/>
      <c r="U265" s="2238"/>
      <c r="V265" s="2238"/>
      <c r="W265" s="2238"/>
    </row>
    <row r="266" spans="1:23">
      <c r="A266" s="2238"/>
      <c r="B266" s="2264"/>
      <c r="C266" s="2264"/>
      <c r="D266" s="2264"/>
      <c r="E266" s="2264"/>
      <c r="F266" s="2264"/>
      <c r="G266" s="2264"/>
      <c r="H266" s="2264"/>
      <c r="I266" s="2264"/>
      <c r="J266" s="2264"/>
      <c r="K266" s="2264"/>
      <c r="L266" s="2264"/>
      <c r="M266" s="2264"/>
      <c r="N266" s="2238"/>
      <c r="O266" s="2238"/>
      <c r="P266" s="2238"/>
      <c r="Q266" s="2238"/>
      <c r="R266" s="2238"/>
      <c r="S266" s="2238"/>
      <c r="T266" s="2238"/>
      <c r="U266" s="2238"/>
      <c r="V266" s="2238"/>
      <c r="W266" s="2238"/>
    </row>
    <row r="267" spans="1:23">
      <c r="A267" s="2238"/>
      <c r="B267" s="2264"/>
      <c r="C267" s="2264"/>
      <c r="D267" s="2264"/>
      <c r="E267" s="2264"/>
      <c r="F267" s="2264"/>
      <c r="G267" s="2264"/>
      <c r="H267" s="2264"/>
      <c r="I267" s="2264"/>
      <c r="J267" s="2264"/>
      <c r="K267" s="2264"/>
      <c r="L267" s="2264"/>
      <c r="M267" s="2264"/>
      <c r="N267" s="2238"/>
      <c r="O267" s="2238"/>
      <c r="P267" s="2238"/>
      <c r="Q267" s="2238"/>
      <c r="R267" s="2238"/>
      <c r="S267" s="2238"/>
      <c r="T267" s="2238"/>
      <c r="U267" s="2238"/>
      <c r="V267" s="2238"/>
      <c r="W267" s="2238"/>
    </row>
    <row r="268" spans="1:23">
      <c r="A268" s="2238"/>
      <c r="B268" s="2264"/>
      <c r="C268" s="2264"/>
      <c r="D268" s="2264"/>
      <c r="E268" s="2264"/>
      <c r="F268" s="2264"/>
      <c r="G268" s="2264"/>
      <c r="H268" s="2264"/>
      <c r="I268" s="2264"/>
      <c r="J268" s="2264"/>
      <c r="K268" s="2264"/>
      <c r="L268" s="2264"/>
      <c r="M268" s="2264"/>
      <c r="N268" s="2238"/>
      <c r="O268" s="2238"/>
      <c r="P268" s="2238"/>
      <c r="Q268" s="2238"/>
      <c r="R268" s="2238"/>
      <c r="S268" s="2238"/>
      <c r="T268" s="2238"/>
      <c r="U268" s="2238"/>
      <c r="V268" s="2238"/>
      <c r="W268" s="2238"/>
    </row>
    <row r="269" spans="1:23">
      <c r="A269" s="2238"/>
      <c r="B269" s="2264"/>
      <c r="C269" s="2264"/>
      <c r="D269" s="2264"/>
      <c r="E269" s="2264"/>
      <c r="F269" s="2264"/>
      <c r="G269" s="2264"/>
      <c r="H269" s="2264"/>
      <c r="I269" s="2264"/>
      <c r="J269" s="2264"/>
      <c r="K269" s="2264"/>
      <c r="L269" s="2264"/>
      <c r="M269" s="2264"/>
      <c r="N269" s="2238"/>
      <c r="O269" s="2238"/>
      <c r="P269" s="2238"/>
      <c r="Q269" s="2238"/>
      <c r="R269" s="2238"/>
      <c r="S269" s="2238"/>
      <c r="T269" s="2238"/>
      <c r="U269" s="2238"/>
      <c r="V269" s="2238"/>
      <c r="W269" s="2238"/>
    </row>
    <row r="270" spans="1:23">
      <c r="A270" s="2238"/>
      <c r="B270" s="2264"/>
      <c r="C270" s="2264"/>
      <c r="D270" s="2264"/>
      <c r="E270" s="2264"/>
      <c r="F270" s="2264"/>
      <c r="G270" s="2264"/>
      <c r="H270" s="2264"/>
      <c r="I270" s="2264"/>
      <c r="J270" s="2264"/>
      <c r="K270" s="2264"/>
      <c r="L270" s="2264"/>
      <c r="M270" s="2264"/>
      <c r="N270" s="2238"/>
      <c r="O270" s="2238"/>
      <c r="P270" s="2238"/>
      <c r="Q270" s="2238"/>
      <c r="R270" s="2238"/>
      <c r="S270" s="2238"/>
      <c r="T270" s="2238"/>
      <c r="U270" s="2238"/>
      <c r="V270" s="2238"/>
      <c r="W270" s="2238"/>
    </row>
    <row r="271" spans="1:23">
      <c r="A271" s="2238"/>
      <c r="B271" s="2264"/>
      <c r="C271" s="2264"/>
      <c r="D271" s="2264"/>
      <c r="E271" s="2264"/>
      <c r="F271" s="2264"/>
      <c r="G271" s="2264"/>
      <c r="H271" s="2264"/>
      <c r="I271" s="2264"/>
      <c r="J271" s="2264"/>
      <c r="K271" s="2264"/>
      <c r="L271" s="2264"/>
      <c r="M271" s="2264"/>
      <c r="N271" s="2238"/>
      <c r="O271" s="2238"/>
      <c r="P271" s="2238"/>
      <c r="Q271" s="2238"/>
      <c r="R271" s="2238"/>
      <c r="S271" s="2238"/>
      <c r="T271" s="2238"/>
      <c r="U271" s="2238"/>
      <c r="V271" s="2238"/>
      <c r="W271" s="2238"/>
    </row>
    <row r="272" spans="1:23">
      <c r="A272" s="2238"/>
      <c r="B272" s="2264"/>
      <c r="C272" s="2264"/>
      <c r="D272" s="2264"/>
      <c r="E272" s="2264"/>
      <c r="F272" s="2264"/>
      <c r="G272" s="2264"/>
      <c r="H272" s="2264"/>
      <c r="I272" s="2264"/>
      <c r="J272" s="2264"/>
      <c r="K272" s="2264"/>
      <c r="L272" s="2264"/>
      <c r="M272" s="2264"/>
      <c r="N272" s="2238"/>
      <c r="O272" s="2238"/>
      <c r="P272" s="2238"/>
      <c r="Q272" s="2238"/>
      <c r="R272" s="2238"/>
      <c r="S272" s="2238"/>
      <c r="T272" s="2238"/>
      <c r="U272" s="2238"/>
      <c r="V272" s="2238"/>
      <c r="W272" s="2238"/>
    </row>
    <row r="273" spans="1:23">
      <c r="A273" s="2238"/>
      <c r="B273" s="2264"/>
      <c r="C273" s="2264"/>
      <c r="D273" s="2264"/>
      <c r="E273" s="2264"/>
      <c r="F273" s="2264"/>
      <c r="G273" s="2264"/>
      <c r="H273" s="2264"/>
      <c r="I273" s="2264"/>
      <c r="J273" s="2264"/>
      <c r="K273" s="2264"/>
      <c r="L273" s="2264"/>
      <c r="M273" s="2264"/>
      <c r="N273" s="2238"/>
      <c r="O273" s="2238"/>
      <c r="P273" s="2238"/>
      <c r="Q273" s="2238"/>
      <c r="R273" s="2238"/>
      <c r="S273" s="2238"/>
      <c r="T273" s="2238"/>
      <c r="U273" s="2238"/>
      <c r="V273" s="2238"/>
      <c r="W273" s="2238"/>
    </row>
    <row r="274" spans="1:23" ht="15" customHeight="1">
      <c r="A274" s="2238"/>
      <c r="B274" s="2264"/>
      <c r="C274" s="2264"/>
      <c r="D274" s="2264"/>
      <c r="E274" s="2264"/>
      <c r="F274" s="2264"/>
      <c r="G274" s="2264"/>
      <c r="H274" s="2264"/>
      <c r="I274" s="2264"/>
      <c r="J274" s="2264"/>
      <c r="K274" s="2264"/>
      <c r="L274" s="2264"/>
      <c r="M274" s="2264"/>
      <c r="N274" s="2238"/>
      <c r="O274" s="2238"/>
      <c r="P274" s="2238"/>
      <c r="Q274" s="2238"/>
      <c r="R274" s="2238"/>
      <c r="S274" s="2238"/>
      <c r="T274" s="2238"/>
      <c r="U274" s="2238"/>
      <c r="V274" s="2238"/>
      <c r="W274" s="2238"/>
    </row>
    <row r="275" spans="1:23" ht="15" customHeight="1">
      <c r="A275" s="2238"/>
      <c r="B275" s="2264"/>
      <c r="C275" s="2264"/>
      <c r="D275" s="2264"/>
      <c r="E275" s="2264"/>
      <c r="F275" s="2264"/>
      <c r="G275" s="2264"/>
      <c r="H275" s="2264"/>
      <c r="I275" s="2264"/>
      <c r="J275" s="2264"/>
      <c r="K275" s="2264"/>
      <c r="L275" s="2264"/>
      <c r="M275" s="2264"/>
      <c r="N275" s="2238"/>
      <c r="O275" s="2238"/>
      <c r="P275" s="2238"/>
      <c r="Q275" s="2238"/>
      <c r="R275" s="2238"/>
      <c r="S275" s="2238"/>
      <c r="T275" s="2238"/>
      <c r="U275" s="2238"/>
      <c r="V275" s="2238"/>
      <c r="W275" s="2238"/>
    </row>
    <row r="276" spans="1:23" ht="15" customHeight="1">
      <c r="A276" s="2238"/>
      <c r="B276" s="2264"/>
      <c r="C276" s="2264"/>
      <c r="D276" s="2264"/>
      <c r="E276" s="2264"/>
      <c r="F276" s="2264"/>
      <c r="G276" s="2264"/>
      <c r="H276" s="2264"/>
      <c r="I276" s="2264"/>
      <c r="J276" s="2264"/>
      <c r="K276" s="2264"/>
      <c r="L276" s="2264"/>
      <c r="M276" s="2264"/>
      <c r="N276" s="2238"/>
      <c r="O276" s="2238"/>
      <c r="P276" s="2238"/>
      <c r="Q276" s="2238"/>
      <c r="R276" s="2238"/>
      <c r="S276" s="2238"/>
      <c r="T276" s="2238"/>
      <c r="U276" s="2238"/>
      <c r="V276" s="2238"/>
      <c r="W276" s="2238"/>
    </row>
    <row r="277" spans="1:23" ht="15" customHeight="1">
      <c r="A277" s="2238"/>
      <c r="B277" s="2264"/>
      <c r="C277" s="2264"/>
      <c r="D277" s="2264"/>
      <c r="E277" s="2264"/>
      <c r="F277" s="2264"/>
      <c r="G277" s="2264"/>
      <c r="H277" s="2264"/>
      <c r="I277" s="2264"/>
      <c r="J277" s="2264"/>
      <c r="K277" s="2264"/>
      <c r="L277" s="2264"/>
      <c r="M277" s="2264"/>
      <c r="N277" s="2238"/>
      <c r="O277" s="2238"/>
      <c r="P277" s="2238"/>
      <c r="Q277" s="2238"/>
      <c r="R277" s="2238"/>
      <c r="S277" s="2238"/>
      <c r="T277" s="2238"/>
      <c r="U277" s="2238"/>
      <c r="V277" s="2238"/>
      <c r="W277" s="2238"/>
    </row>
    <row r="278" spans="1:23">
      <c r="A278" s="2238"/>
      <c r="B278" s="2264"/>
      <c r="C278" s="2264"/>
      <c r="D278" s="2264"/>
      <c r="E278" s="2264"/>
      <c r="F278" s="2264"/>
      <c r="G278" s="2264"/>
      <c r="H278" s="2264"/>
      <c r="I278" s="2264"/>
      <c r="J278" s="2264"/>
      <c r="K278" s="2264"/>
      <c r="L278" s="2264"/>
      <c r="M278" s="2264"/>
      <c r="N278" s="2238"/>
      <c r="O278" s="2238"/>
      <c r="P278" s="2238"/>
      <c r="Q278" s="2238"/>
      <c r="R278" s="2238"/>
      <c r="S278" s="2238"/>
      <c r="T278" s="2238"/>
      <c r="U278" s="2238"/>
      <c r="V278" s="2238"/>
      <c r="W278" s="2238"/>
    </row>
  </sheetData>
  <sheetProtection password="889B" sheet="1"/>
  <mergeCells count="53">
    <mergeCell ref="D56:G56"/>
    <mergeCell ref="H56:J56"/>
    <mergeCell ref="L2:M2"/>
    <mergeCell ref="D32:G32"/>
    <mergeCell ref="H32:J32"/>
    <mergeCell ref="D50:G50"/>
    <mergeCell ref="H50:J50"/>
    <mergeCell ref="K66:L66"/>
    <mergeCell ref="D67:F67"/>
    <mergeCell ref="G67:I67"/>
    <mergeCell ref="F101:H101"/>
    <mergeCell ref="F111:H111"/>
    <mergeCell ref="D144:G144"/>
    <mergeCell ref="J144:K144"/>
    <mergeCell ref="F146:I146"/>
    <mergeCell ref="K146:L146"/>
    <mergeCell ref="J149:K149"/>
    <mergeCell ref="F139:H139"/>
    <mergeCell ref="D57:E57"/>
    <mergeCell ref="G57:H57"/>
    <mergeCell ref="H66:J66"/>
    <mergeCell ref="F122:H122"/>
    <mergeCell ref="F130:H130"/>
    <mergeCell ref="H134:J134"/>
    <mergeCell ref="F150:H150"/>
    <mergeCell ref="E162:G162"/>
    <mergeCell ref="D167:F167"/>
    <mergeCell ref="F171:H171"/>
    <mergeCell ref="I171:J171"/>
    <mergeCell ref="F175:H175"/>
    <mergeCell ref="J224:K224"/>
    <mergeCell ref="C225:F225"/>
    <mergeCell ref="G225:I225"/>
    <mergeCell ref="L228:M228"/>
    <mergeCell ref="D188:E188"/>
    <mergeCell ref="F192:H192"/>
    <mergeCell ref="F224:I224"/>
    <mergeCell ref="E180:H180"/>
    <mergeCell ref="E229:H229"/>
    <mergeCell ref="E226:H226"/>
    <mergeCell ref="L231:M231"/>
    <mergeCell ref="E232:H232"/>
    <mergeCell ref="L243:M243"/>
    <mergeCell ref="E235:H235"/>
    <mergeCell ref="I235:K235"/>
    <mergeCell ref="D244:F244"/>
    <mergeCell ref="E236:H236"/>
    <mergeCell ref="E239:H239"/>
    <mergeCell ref="H240:I240"/>
    <mergeCell ref="E241:H241"/>
    <mergeCell ref="I242:J242"/>
    <mergeCell ref="G243:I243"/>
    <mergeCell ref="J243:K243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Z114"/>
  <sheetViews>
    <sheetView showZeros="0" zoomScaleNormal="100" workbookViewId="0">
      <pane xSplit="3" ySplit="10" topLeftCell="D92" activePane="bottomRight" state="frozen"/>
      <selection pane="topRight" activeCell="D1" sqref="D1"/>
      <selection pane="bottomLeft" activeCell="A11" sqref="A11"/>
      <selection pane="bottomRight" activeCell="C38" sqref="C38:C39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75" t="str">
        <f>+'TRIAL-BALANCE'!E2</f>
        <v>Средно училище Георги Стойков Раковски</v>
      </c>
      <c r="B1" s="2576"/>
      <c r="C1" s="2576"/>
      <c r="D1" s="2577"/>
      <c r="E1" s="301" t="s">
        <v>792</v>
      </c>
      <c r="F1" s="300"/>
      <c r="G1" s="2573">
        <f>+'TRIAL-BALANCE'!C6</f>
        <v>104076411</v>
      </c>
      <c r="H1" s="2574"/>
      <c r="I1" s="300"/>
      <c r="J1" s="301" t="s">
        <v>1212</v>
      </c>
      <c r="K1" s="1937">
        <f>+'TRIAL-BALANCE'!C8</f>
        <v>0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9" t="str">
        <f>+'BALANCE-SHEET-2020-leva'!A2:D2</f>
        <v>(бюджетна организация, предприятие по чл. 165, ал. 1 от ЗПФ, поделение)</v>
      </c>
      <c r="B2" s="2580"/>
      <c r="C2" s="2580"/>
      <c r="D2" s="2581"/>
      <c r="E2" s="2584">
        <f>+'BALANCE-SHEET-2020-leva'!E2</f>
        <v>0</v>
      </c>
      <c r="F2" s="2584"/>
      <c r="G2" s="2584"/>
      <c r="H2" s="2584"/>
      <c r="I2" s="300"/>
      <c r="J2" s="2572">
        <f>+'BALANCE-SHEET-2020-leva'!J2:K2</f>
        <v>0</v>
      </c>
      <c r="K2" s="2572"/>
      <c r="L2" s="300"/>
      <c r="M2" s="2572">
        <f>+'BALANCE-SHEET-2020-leva'!M2:N2</f>
        <v>0</v>
      </c>
      <c r="N2" s="2572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95" t="str">
        <f>+'TRIAL-BALANCE'!G4</f>
        <v>гр. Велико Търново, ул. Г. Измирлиев 2</v>
      </c>
      <c r="B3" s="2496"/>
      <c r="C3" s="2496"/>
      <c r="D3" s="2497"/>
      <c r="E3" s="304" t="s">
        <v>1205</v>
      </c>
      <c r="F3" s="302"/>
      <c r="G3" s="2582">
        <f>+'TRIAL-BALANCE'!J8</f>
        <v>0</v>
      </c>
      <c r="H3" s="2583"/>
      <c r="I3" s="300"/>
      <c r="J3" s="2212" t="s">
        <v>2106</v>
      </c>
      <c r="K3" s="2479" t="str">
        <f>+'TRIAL-BALANCE'!G6</f>
        <v>sou_rakovski_vt@abv.bg</v>
      </c>
      <c r="L3" s="2480"/>
      <c r="M3" s="2480"/>
      <c r="N3" s="2481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78" t="str">
        <f>+A1</f>
        <v>Средно училище Георги Стойков Раковски</v>
      </c>
      <c r="C5" s="2578"/>
      <c r="D5" s="2578"/>
      <c r="E5" s="2578"/>
      <c r="F5" s="2578"/>
      <c r="G5" s="2578"/>
      <c r="H5" s="1261" t="str">
        <f>+'BALANCE-SHEET-2020-leva'!H5</f>
        <v xml:space="preserve">  към</v>
      </c>
      <c r="I5" s="158"/>
      <c r="J5" s="1266" t="str">
        <f>+'BALANCE-SHEET-2020-leva'!J5</f>
        <v>30 юни 2020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70">
        <f>+'BALANCE-SHEET-2020-leva'!D6:E6</f>
        <v>0</v>
      </c>
      <c r="E6" s="2570"/>
      <c r="F6" s="164"/>
      <c r="G6" s="2570">
        <f>+'BALANCE-SHEET-2020-leva'!G6:H6</f>
        <v>0</v>
      </c>
      <c r="H6" s="2571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70" t="s">
        <v>2191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65" t="s">
        <v>398</v>
      </c>
      <c r="N7" s="2566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71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67"/>
      <c r="N8" s="2568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+'BALANCE-SHEET-2020-leva'!A9</f>
        <v>0</v>
      </c>
      <c r="B9" s="2472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+'BALANCE-SHEET-2020-leva'!D13/1000+IF(+Rounding!$C$6=$B13,+Rounding!D$6,0)+IF(+Rounding!$C$7=$B13,+Rounding!D$7,0)</f>
        <v>5704.4991600000003</v>
      </c>
      <c r="E13" s="660">
        <f>+'BALANCE-SHEET-2020-leva'!E13/1000+IF(+Rounding!$C$6=$B13,+Rounding!E$6,0)+IF(+Rounding!$C$7=$B13,+Rounding!E$7,0)</f>
        <v>5731.4383200000002</v>
      </c>
      <c r="F13" s="154"/>
      <c r="G13" s="659">
        <f>+'BALANCE-SHEET-2020-leva'!G13/1000+IF(+Rounding!$G$6=$B13,+Rounding!H$6,0)+IF(+Rounding!$G$7=$B13,+Rounding!H$7,0)</f>
        <v>0</v>
      </c>
      <c r="H13" s="660">
        <f>+'BALANCE-SHEET-2020-leva'!H13/1000+IF(+Rounding!$G$6=$B13,+Rounding!I$6,0)+IF(+Rounding!$G$7=$B13,+Rounding!I$7,0)</f>
        <v>0</v>
      </c>
      <c r="I13" s="154"/>
      <c r="J13" s="659">
        <f>+'BALANCE-SHEET-2020-leva'!J13/1000+IF(+Rounding!$K$6=$B13,+Rounding!L$6,0)+IF(+Rounding!$K$7=$B13,+Rounding!L$7,0)</f>
        <v>0</v>
      </c>
      <c r="K13" s="660">
        <f>+'BALANCE-SHEET-2020-leva'!K13/1000+IF(+Rounding!$K$6=$B13,+Rounding!M$6,0)+IF(+Rounding!$K$7=$B13,+Rounding!M$7,0)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5704.4991600000003</v>
      </c>
      <c r="N13" s="660">
        <f>+E13+H13+K13+IF(+Rounding!$O$6=$B13,+Rounding!Q$6,0)+IF(+Rounding!$O$7=$B13,+Rounding!Q$7,0)</f>
        <v>5731.4383200000002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+'BALANCE-SHEET-2020-leva'!D14/1000+IF(+Rounding!$C$6=$B14,+Rounding!D$6,0)+IF(+Rounding!$C$7=$B14,+Rounding!D$7,0)</f>
        <v>347.01661000000001</v>
      </c>
      <c r="E14" s="660">
        <f>+'BALANCE-SHEET-2020-leva'!E14/1000+IF(+Rounding!$C$6=$B14,+Rounding!E$6,0)+IF(+Rounding!$C$7=$B14,+Rounding!E$7,0)</f>
        <v>378.38784999999996</v>
      </c>
      <c r="F14" s="154"/>
      <c r="G14" s="659">
        <f>+'BALANCE-SHEET-2020-leva'!G14/1000+IF(+Rounding!$G$6=$B14,+Rounding!H$6,0)+IF(+Rounding!$G$7=$B14,+Rounding!H$7,0)</f>
        <v>0</v>
      </c>
      <c r="H14" s="660">
        <f>+'BALANCE-SHEET-2020-leva'!H14/1000+IF(+Rounding!$G$6=$B14,+Rounding!I$6,0)+IF(+Rounding!$G$7=$B14,+Rounding!I$7,0)</f>
        <v>0</v>
      </c>
      <c r="I14" s="154"/>
      <c r="J14" s="659">
        <f>+'BALANCE-SHEET-2020-leva'!J14/1000+IF(+Rounding!$K$6=$B14,+Rounding!L$6,0)+IF(+Rounding!$K$7=$B14,+Rounding!L$7,0)</f>
        <v>0</v>
      </c>
      <c r="K14" s="660">
        <f>+'BALANCE-SHEET-2020-leva'!K14/1000+IF(+Rounding!$K$6=$B14,+Rounding!M$6,0)+IF(+Rounding!$K$7=$B14,+Rounding!M$7,0)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347.01661000000001</v>
      </c>
      <c r="N14" s="660">
        <f>+E14+H14+K14+IF(+Rounding!$O$6=$B14,+Rounding!Q$6,0)+IF(+Rounding!$O$7=$B14,+Rounding!Q$7,0)</f>
        <v>378.38784999999996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+'BALANCE-SHEET-2020-leva'!D15/1000+IF(+Rounding!$C$6=$B15,+Rounding!D$6,0)+IF(+Rounding!$C$7=$B15,+Rounding!D$7,0)</f>
        <v>0</v>
      </c>
      <c r="E15" s="660">
        <f>+'BALANCE-SHEET-2020-leva'!E15/1000+IF(+Rounding!$C$6=$B15,+Rounding!E$6,0)+IF(+Rounding!$C$7=$B15,+Rounding!E$7,0)</f>
        <v>0</v>
      </c>
      <c r="F15" s="154"/>
      <c r="G15" s="659">
        <f>+'BALANCE-SHEET-2020-leva'!G15/1000+IF(+Rounding!$G$6=$B15,+Rounding!H$6,0)+IF(+Rounding!$G$7=$B15,+Rounding!H$7,0)</f>
        <v>0</v>
      </c>
      <c r="H15" s="660">
        <f>+'BALANCE-SHEET-2020-leva'!H15/1000+IF(+Rounding!$G$6=$B15,+Rounding!I$6,0)+IF(+Rounding!$G$7=$B15,+Rounding!I$7,0)</f>
        <v>0</v>
      </c>
      <c r="I15" s="154"/>
      <c r="J15" s="659">
        <f>+'BALANCE-SHEET-2020-leva'!J15/1000+IF(+Rounding!$K$6=$B15,+Rounding!L$6,0)+IF(+Rounding!$K$7=$B15,+Rounding!L$7,0)</f>
        <v>0</v>
      </c>
      <c r="K15" s="660">
        <f>+'BALANCE-SHEET-2020-leva'!K15/1000+IF(+Rounding!$K$6=$B15,+Rounding!M$6,0)+IF(+Rounding!$K$7=$B15,+Rounding!M$7,0)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0</v>
      </c>
      <c r="N15" s="660">
        <f>+E15+H15+K15+IF(+Rounding!$O$6=$B15,+Rounding!Q$6,0)+IF(+Rounding!$O$7=$B15,+Rounding!Q$7,0)</f>
        <v>0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+'BALANCE-SHEET-2020-leva'!D16/1000+IF(+Rounding!$C$6=$B16,+Rounding!D$6,0)+IF(+Rounding!$C$7=$B16,+Rounding!D$7,0)</f>
        <v>0</v>
      </c>
      <c r="E16" s="660">
        <f>+'BALANCE-SHEET-2020-leva'!E16/1000+IF(+Rounding!$C$6=$B16,+Rounding!E$6,0)+IF(+Rounding!$C$7=$B16,+Rounding!E$7,0)</f>
        <v>0</v>
      </c>
      <c r="F16" s="154"/>
      <c r="G16" s="659">
        <f>+'BALANCE-SHEET-2020-leva'!G16/1000+IF(+Rounding!$G$6=$B16,+Rounding!H$6,0)+IF(+Rounding!$G$7=$B16,+Rounding!H$7,0)</f>
        <v>0</v>
      </c>
      <c r="H16" s="660">
        <f>+'BALANCE-SHEET-2020-leva'!H16/1000+IF(+Rounding!$G$6=$B16,+Rounding!I$6,0)+IF(+Rounding!$G$7=$B16,+Rounding!I$7,0)</f>
        <v>0</v>
      </c>
      <c r="I16" s="154"/>
      <c r="J16" s="659">
        <f>+'BALANCE-SHEET-2020-leva'!J16/1000+IF(+Rounding!$K$6=$B16,+Rounding!L$6,0)+IF(+Rounding!$K$7=$B16,+Rounding!L$7,0)</f>
        <v>0</v>
      </c>
      <c r="K16" s="660">
        <f>+'BALANCE-SHEET-2020-leva'!K16/1000+IF(+Rounding!$K$6=$B16,+Rounding!M$6,0)+IF(+Rounding!$K$7=$B16,+Rounding!M$7,0)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+'BALANCE-SHEET-2020-leva'!D17/1000+IF(+Rounding!$C$6=$B17,+Rounding!D$6,0)+IF(+Rounding!$C$7=$B17,+Rounding!D$7,0)</f>
        <v>0</v>
      </c>
      <c r="E17" s="660">
        <f>+'BALANCE-SHEET-2020-leva'!E17/1000+IF(+Rounding!$C$6=$B17,+Rounding!E$6,0)+IF(+Rounding!$C$7=$B17,+Rounding!E$7,0)</f>
        <v>0</v>
      </c>
      <c r="F17" s="154"/>
      <c r="G17" s="659">
        <f>+'BALANCE-SHEET-2020-leva'!G17/1000+IF(+Rounding!$G$6=$B17,+Rounding!H$6,0)+IF(+Rounding!$G$7=$B17,+Rounding!H$7,0)</f>
        <v>0</v>
      </c>
      <c r="H17" s="660">
        <f>+'BALANCE-SHEET-2020-leva'!H17/1000+IF(+Rounding!$G$6=$B17,+Rounding!I$6,0)+IF(+Rounding!$G$7=$B17,+Rounding!I$7,0)</f>
        <v>0</v>
      </c>
      <c r="I17" s="154"/>
      <c r="J17" s="659">
        <f>+'BALANCE-SHEET-2020-leva'!J17/1000+IF(+Rounding!$K$6=$B17,+Rounding!L$6,0)+IF(+Rounding!$K$7=$B17,+Rounding!L$7,0)</f>
        <v>0</v>
      </c>
      <c r="K17" s="660">
        <f>+'BALANCE-SHEET-2020-leva'!K17/1000+IF(+Rounding!$K$6=$B17,+Rounding!M$6,0)+IF(+Rounding!$K$7=$B17,+Rounding!M$7,0)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+'BALANCE-SHEET-2020-leva'!D18/1000+IF(+Rounding!$C$6=$B18,+Rounding!D$6,0)+IF(+Rounding!$C$7=$B18,+Rounding!D$7,0)</f>
        <v>0</v>
      </c>
      <c r="E18" s="660">
        <f>+'BALANCE-SHEET-2020-leva'!E18/1000+IF(+Rounding!$C$6=$B18,+Rounding!E$6,0)+IF(+Rounding!$C$7=$B18,+Rounding!E$7,0)</f>
        <v>0</v>
      </c>
      <c r="F18" s="154"/>
      <c r="G18" s="659">
        <f>+'BALANCE-SHEET-2020-leva'!G18/1000+IF(+Rounding!$G$6=$B18,+Rounding!H$6,0)+IF(+Rounding!$G$7=$B18,+Rounding!H$7,0)</f>
        <v>0</v>
      </c>
      <c r="H18" s="660">
        <f>+'BALANCE-SHEET-2020-leva'!H18/1000+IF(+Rounding!$G$6=$B18,+Rounding!I$6,0)+IF(+Rounding!$G$7=$B18,+Rounding!I$7,0)</f>
        <v>0</v>
      </c>
      <c r="I18" s="154"/>
      <c r="J18" s="659">
        <f>+'BALANCE-SHEET-2020-leva'!J18/1000+IF(+Rounding!$K$6=$B18,+Rounding!L$6,0)+IF(+Rounding!$K$7=$B18,+Rounding!L$7,0)</f>
        <v>0</v>
      </c>
      <c r="K18" s="660">
        <f>+'BALANCE-SHEET-2020-leva'!K18/1000+IF(+Rounding!$K$6=$B18,+Rounding!M$6,0)+IF(+Rounding!$K$7=$B18,+Rounding!M$7,0)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+'BALANCE-SHEET-2020-leva'!D19/1000+IF(+Rounding!$C$6=$B19,+Rounding!D$6,0)+IF(+Rounding!$C$7=$B19,+Rounding!D$7,0)</f>
        <v>354.00190000000003</v>
      </c>
      <c r="E19" s="662">
        <f>+'BALANCE-SHEET-2020-leva'!E19/1000+IF(+Rounding!$C$6=$B19,+Rounding!E$6,0)+IF(+Rounding!$C$7=$B19,+Rounding!E$7,0)</f>
        <v>354.00190000000003</v>
      </c>
      <c r="F19" s="154"/>
      <c r="G19" s="661">
        <f>+'BALANCE-SHEET-2020-leva'!G19/1000+IF(+Rounding!$G$6=$B19,+Rounding!H$6,0)+IF(+Rounding!$G$7=$B19,+Rounding!H$7,0)</f>
        <v>0</v>
      </c>
      <c r="H19" s="662">
        <f>+'BALANCE-SHEET-2020-leva'!H19/1000+IF(+Rounding!$G$6=$B19,+Rounding!I$6,0)+IF(+Rounding!$G$7=$B19,+Rounding!I$7,0)</f>
        <v>0</v>
      </c>
      <c r="I19" s="154"/>
      <c r="J19" s="659">
        <f>+'BALANCE-SHEET-2020-leva'!J19/1000+IF(+Rounding!$K$6=$B19,+Rounding!L$6,0)+IF(+Rounding!$K$7=$B19,+Rounding!L$7,0)</f>
        <v>0</v>
      </c>
      <c r="K19" s="660">
        <f>+'BALANCE-SHEET-2020-leva'!K19/1000+IF(+Rounding!$K$6=$B19,+Rounding!M$6,0)+IF(+Rounding!$K$7=$B19,+Rounding!M$7,0)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354.00190000000003</v>
      </c>
      <c r="N19" s="660">
        <f>+E19+H19+K19+IF(+Rounding!$O$6=$B19,+Rounding!Q$6,0)+IF(+Rounding!$O$7=$B19,+Rounding!Q$7,0)</f>
        <v>354.00190000000003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6405.5176700000002</v>
      </c>
      <c r="E20" s="664">
        <f>+E13+E14+E15+E16+E17+E18+E19</f>
        <v>6463.8280700000005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0</v>
      </c>
      <c r="K20" s="664">
        <f>+K13+K14+K15+K16+K17+K18+K19</f>
        <v>0</v>
      </c>
      <c r="L20" s="154"/>
      <c r="M20" s="663">
        <f>+M13+M14+M15+M16+M17+M18+M19</f>
        <v>6405.5176700000002</v>
      </c>
      <c r="N20" s="664">
        <f>+N13+N14+N15+N16+N17+N18+N19</f>
        <v>6463.8280700000005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+'BALANCE-SHEET-2020-leva'!D22/1000+IF(+Rounding!$C$6=$B22,+Rounding!D$6,0)+IF(+Rounding!$C$7=$B22,+Rounding!D$7,0)</f>
        <v>2.0194700000000001</v>
      </c>
      <c r="E22" s="664">
        <f>+'BALANCE-SHEET-2020-leva'!E22/1000+IF(+Rounding!$C$6=$B22,+Rounding!E$6,0)+IF(+Rounding!$C$7=$B22,+Rounding!E$7,0)</f>
        <v>2.1217700000000002</v>
      </c>
      <c r="F22" s="154"/>
      <c r="G22" s="663">
        <f>+'BALANCE-SHEET-2020-leva'!G22/1000+IF(+Rounding!$G$6=$B22,+Rounding!H$6,0)+IF(+Rounding!$G$7=$B22,+Rounding!H$7,0)</f>
        <v>0</v>
      </c>
      <c r="H22" s="664">
        <f>+'BALANCE-SHEET-2020-leva'!H22/1000+IF(+Rounding!$G$6=$B22,+Rounding!I$6,0)+IF(+Rounding!$G$7=$B22,+Rounding!I$7,0)</f>
        <v>0</v>
      </c>
      <c r="I22" s="154"/>
      <c r="J22" s="663">
        <f>+'BALANCE-SHEET-2020-leva'!J22/1000+IF(+Rounding!$K$6=$B22,+Rounding!L$6,0)+IF(+Rounding!$K$7=$B22,+Rounding!L$7,0)</f>
        <v>0</v>
      </c>
      <c r="K22" s="664">
        <f>+'BALANCE-SHEET-2020-leva'!K22/1000+IF(+Rounding!$K$6=$B22,+Rounding!M$6,0)+IF(+Rounding!$K$7=$B22,+Rounding!M$7,0)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2.0194700000000001</v>
      </c>
      <c r="N22" s="664">
        <f>+E22+H22+K22+IF(+Rounding!$O$6=$B22,+Rounding!Q$6,0)+IF(+Rounding!$O$7=$B22,+Rounding!Q$7,0)</f>
        <v>2.1217700000000002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+'BALANCE-SHEET-2020-leva'!D24/1000+IF(+Rounding!$C$6=$B24,+Rounding!D$6,0)+IF(+Rounding!$C$7=$B24,+Rounding!D$7,0)</f>
        <v>15.403499999999999</v>
      </c>
      <c r="E24" s="660">
        <f>+'BALANCE-SHEET-2020-leva'!E24/1000+IF(+Rounding!$C$6=$B24,+Rounding!E$6,0)+IF(+Rounding!$C$7=$B24,+Rounding!E$7,0)</f>
        <v>15.403499999999999</v>
      </c>
      <c r="F24" s="154"/>
      <c r="G24" s="659">
        <f>+'BALANCE-SHEET-2020-leva'!G24/1000+IF(+Rounding!$G$6=$B24,+Rounding!H$6,0)+IF(+Rounding!$G$7=$B24,+Rounding!H$7,0)</f>
        <v>0</v>
      </c>
      <c r="H24" s="660">
        <f>+'BALANCE-SHEET-2020-leva'!H24/1000+IF(+Rounding!$G$6=$B24,+Rounding!I$6,0)+IF(+Rounding!$G$7=$B24,+Rounding!I$7,0)</f>
        <v>0</v>
      </c>
      <c r="I24" s="154"/>
      <c r="J24" s="659">
        <f>+'BALANCE-SHEET-2020-leva'!J24/1000+IF(+Rounding!$K$6=$B24,+Rounding!L$6,0)+IF(+Rounding!$K$7=$B24,+Rounding!L$7,0)</f>
        <v>0</v>
      </c>
      <c r="K24" s="660">
        <f>+'BALANCE-SHEET-2020-leva'!K24/1000+IF(+Rounding!$K$6=$B24,+Rounding!M$6,0)+IF(+Rounding!$K$7=$B24,+Rounding!M$7,0)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15.403499999999999</v>
      </c>
      <c r="N24" s="660">
        <f>+E24+H24+K24+IF(+Rounding!$O$6=$B24,+Rounding!Q$6,0)+IF(+Rounding!$O$7=$B24,+Rounding!Q$7,0)</f>
        <v>15.403499999999999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+'BALANCE-SHEET-2020-leva'!D25/1000+IF(+Rounding!$C$6=$B25,+Rounding!D$6,0)+IF(+Rounding!$C$7=$B25,+Rounding!D$7,0)</f>
        <v>0</v>
      </c>
      <c r="E25" s="662">
        <f>+'BALANCE-SHEET-2020-leva'!E25/1000+IF(+Rounding!$C$6=$B25,+Rounding!E$6,0)+IF(+Rounding!$C$7=$B25,+Rounding!E$7,0)</f>
        <v>0</v>
      </c>
      <c r="F25" s="154"/>
      <c r="G25" s="661">
        <f>+'BALANCE-SHEET-2020-leva'!G25/1000+IF(+Rounding!$G$6=$B25,+Rounding!H$6,0)+IF(+Rounding!$G$7=$B25,+Rounding!H$7,0)</f>
        <v>0</v>
      </c>
      <c r="H25" s="662">
        <f>+'BALANCE-SHEET-2020-leva'!H25/1000+IF(+Rounding!$G$6=$B25,+Rounding!I$6,0)+IF(+Rounding!$G$7=$B25,+Rounding!I$7,0)</f>
        <v>0</v>
      </c>
      <c r="I25" s="154"/>
      <c r="J25" s="661">
        <f>+'BALANCE-SHEET-2020-leva'!J25/1000+IF(+Rounding!$K$6=$B25,+Rounding!L$6,0)+IF(+Rounding!$K$7=$B25,+Rounding!L$7,0)</f>
        <v>0</v>
      </c>
      <c r="K25" s="662">
        <f>+'BALANCE-SHEET-2020-leva'!K25/1000+IF(+Rounding!$K$6=$B25,+Rounding!M$6,0)+IF(+Rounding!$K$7=$B25,+Rounding!M$7,0)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15.403499999999999</v>
      </c>
      <c r="E26" s="664">
        <f>++E24+E25</f>
        <v>15.403499999999999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15.403499999999999</v>
      </c>
      <c r="N26" s="664">
        <f>++N24+N25</f>
        <v>15.403499999999999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6422.9406400000007</v>
      </c>
      <c r="E28" s="678">
        <f>++E20+E22+E26</f>
        <v>6481.3533400000006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0</v>
      </c>
      <c r="K28" s="678">
        <f>++K20+K22+K26</f>
        <v>0</v>
      </c>
      <c r="L28" s="154"/>
      <c r="M28" s="677">
        <f>++M20+M22+M26</f>
        <v>6422.9406400000007</v>
      </c>
      <c r="N28" s="678">
        <f>++N20+N22+N26</f>
        <v>6481.3533400000006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+'BALANCE-SHEET-2020-leva'!D31/1000+IF(+Rounding!$C$6=$B31,+Rounding!D$6,0)+IF(+Rounding!$C$7=$B31,+Rounding!D$7,0)</f>
        <v>0</v>
      </c>
      <c r="E31" s="660">
        <f>+'BALANCE-SHEET-2020-leva'!E31/1000+IF(+Rounding!$C$6=$B31,+Rounding!E$6,0)+IF(+Rounding!$C$7=$B31,+Rounding!E$7,0)</f>
        <v>0</v>
      </c>
      <c r="F31" s="154"/>
      <c r="G31" s="659">
        <f>+'BALANCE-SHEET-2020-leva'!G31/1000+IF(+Rounding!$G$6=$B31,+Rounding!H$6,0)+IF(+Rounding!$G$7=$B31,+Rounding!H$7,0)</f>
        <v>0</v>
      </c>
      <c r="H31" s="660">
        <f>+'BALANCE-SHEET-2020-leva'!H31/1000+IF(+Rounding!$G$6=$B31,+Rounding!I$6,0)+IF(+Rounding!$G$7=$B31,+Rounding!I$7,0)</f>
        <v>0</v>
      </c>
      <c r="I31" s="154"/>
      <c r="J31" s="659">
        <f>+'BALANCE-SHEET-2020-leva'!J31/1000+IF(+Rounding!$K$6=$B31,+Rounding!L$6,0)+IF(+Rounding!$K$7=$B31,+Rounding!L$7,0)</f>
        <v>0</v>
      </c>
      <c r="K31" s="660">
        <f>+'BALANCE-SHEET-2020-leva'!K31/1000+IF(+Rounding!$K$6=$B31,+Rounding!M$6,0)+IF(+Rounding!$K$7=$B31,+Rounding!M$7,0)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+'BALANCE-SHEET-2020-leva'!D32/1000+IF(+Rounding!$C$6=$B32,+Rounding!D$6,0)+IF(+Rounding!$C$7=$B32,+Rounding!D$7,0)</f>
        <v>0</v>
      </c>
      <c r="E32" s="660">
        <f>+'BALANCE-SHEET-2020-leva'!E32/1000+IF(+Rounding!$C$6=$B32,+Rounding!E$6,0)+IF(+Rounding!$C$7=$B32,+Rounding!E$7,0)</f>
        <v>0</v>
      </c>
      <c r="F32" s="154"/>
      <c r="G32" s="659">
        <f>+'BALANCE-SHEET-2020-leva'!G32/1000+IF(+Rounding!$G$6=$B32,+Rounding!H$6,0)+IF(+Rounding!$G$7=$B32,+Rounding!H$7,0)</f>
        <v>0</v>
      </c>
      <c r="H32" s="660">
        <f>+'BALANCE-SHEET-2020-leva'!H32/1000+IF(+Rounding!$G$6=$B32,+Rounding!I$6,0)+IF(+Rounding!$G$7=$B32,+Rounding!I$7,0)</f>
        <v>0</v>
      </c>
      <c r="I32" s="154"/>
      <c r="J32" s="659">
        <f>+'BALANCE-SHEET-2020-leva'!J32/1000+IF(+Rounding!$K$6=$B32,+Rounding!L$6,0)+IF(+Rounding!$K$7=$B32,+Rounding!L$7,0)</f>
        <v>0</v>
      </c>
      <c r="K32" s="660">
        <f>+'BALANCE-SHEET-2020-leva'!K32/1000+IF(+Rounding!$K$6=$B32,+Rounding!M$6,0)+IF(+Rounding!$K$7=$B32,+Rounding!M$7,0)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+'BALANCE-SHEET-2020-leva'!D33/1000+IF(+Rounding!$C$6=$B33,+Rounding!D$6,0)+IF(+Rounding!$C$7=$B33,+Rounding!D$7,0)</f>
        <v>0</v>
      </c>
      <c r="E33" s="662">
        <f>+'BALANCE-SHEET-2020-leva'!E33/1000+IF(+Rounding!$C$6=$B33,+Rounding!E$6,0)+IF(+Rounding!$C$7=$B33,+Rounding!E$7,0)</f>
        <v>0</v>
      </c>
      <c r="F33" s="154"/>
      <c r="G33" s="661">
        <f>+'BALANCE-SHEET-2020-leva'!G33/1000+IF(+Rounding!$G$6=$B33,+Rounding!H$6,0)+IF(+Rounding!$G$7=$B33,+Rounding!H$7,0)</f>
        <v>0</v>
      </c>
      <c r="H33" s="662">
        <f>+'BALANCE-SHEET-2020-leva'!H33/1000+IF(+Rounding!$G$6=$B33,+Rounding!I$6,0)+IF(+Rounding!$G$7=$B33,+Rounding!I$7,0)</f>
        <v>0</v>
      </c>
      <c r="I33" s="154"/>
      <c r="J33" s="661">
        <f>+'BALANCE-SHEET-2020-leva'!J33/1000+IF(+Rounding!$K$6=$B33,+Rounding!L$6,0)+IF(+Rounding!$K$7=$B33,+Rounding!L$7,0)</f>
        <v>0</v>
      </c>
      <c r="K33" s="662">
        <f>+'BALANCE-SHEET-2020-leva'!K33/1000+IF(+Rounding!$K$6=$B33,+Rounding!M$6,0)+IF(+Rounding!$K$7=$B33,+Rounding!M$7,0)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+'BALANCE-SHEET-2020-leva'!Q35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+'BALANCE-SHEET-2020-leva'!D36/1000+IF(+Rounding!$C$6=$B36,+Rounding!D$6,0)+IF(+Rounding!$C$7=$B36,+Rounding!D$7,0)</f>
        <v>0</v>
      </c>
      <c r="E36" s="660">
        <f>+'BALANCE-SHEET-2020-leva'!E36/1000+IF(+Rounding!$C$6=$B36,+Rounding!E$6,0)+IF(+Rounding!$C$7=$B36,+Rounding!E$7,0)</f>
        <v>0</v>
      </c>
      <c r="F36" s="154"/>
      <c r="G36" s="659">
        <f>+'BALANCE-SHEET-2020-leva'!G36/1000+IF(+Rounding!$G$6=$B36,+Rounding!H$6,0)+IF(+Rounding!$G$7=$B36,+Rounding!H$7,0)</f>
        <v>0</v>
      </c>
      <c r="H36" s="660">
        <f>+'BALANCE-SHEET-2020-leva'!H36/1000+IF(+Rounding!$G$6=$B36,+Rounding!I$6,0)+IF(+Rounding!$G$7=$B36,+Rounding!I$7,0)</f>
        <v>0</v>
      </c>
      <c r="I36" s="154"/>
      <c r="J36" s="659">
        <f>+'BALANCE-SHEET-2020-leva'!J36/1000+IF(+Rounding!$K$6=$B36,+Rounding!L$6,0)+IF(+Rounding!$K$7=$B36,+Rounding!L$7,0)</f>
        <v>0</v>
      </c>
      <c r="K36" s="660">
        <f>+'BALANCE-SHEET-2020-leva'!K36/1000+IF(+Rounding!$K$6=$B36,+Rounding!M$6,0)+IF(+Rounding!$K$7=$B36,+Rounding!M$7,0)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+'BALANCE-SHEET-2020-leva'!Q36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+'BALANCE-SHEET-2020-leva'!D37/1000+IF(+Rounding!$C$6=$B37,+Rounding!D$6,0)+IF(+Rounding!$C$7=$B37,+Rounding!D$7,0)</f>
        <v>0</v>
      </c>
      <c r="E37" s="662">
        <f>+'BALANCE-SHEET-2020-leva'!E37/1000+IF(+Rounding!$C$6=$B37,+Rounding!E$6,0)+IF(+Rounding!$C$7=$B37,+Rounding!E$7,0)</f>
        <v>0</v>
      </c>
      <c r="F37" s="154"/>
      <c r="G37" s="661">
        <f>+'BALANCE-SHEET-2020-leva'!G37/1000+IF(+Rounding!$G$6=$B37,+Rounding!H$6,0)+IF(+Rounding!$G$7=$B37,+Rounding!H$7,0)</f>
        <v>0</v>
      </c>
      <c r="H37" s="662">
        <f>+'BALANCE-SHEET-2020-leva'!H37/1000+IF(+Rounding!$G$6=$B37,+Rounding!I$6,0)+IF(+Rounding!$G$7=$B37,+Rounding!I$7,0)</f>
        <v>0</v>
      </c>
      <c r="I37" s="154"/>
      <c r="J37" s="661">
        <f>+'BALANCE-SHEET-2020-leva'!J37/1000+IF(+Rounding!$K$6=$B37,+Rounding!L$6,0)+IF(+Rounding!$K$7=$B37,+Rounding!L$7,0)</f>
        <v>0</v>
      </c>
      <c r="K37" s="662">
        <f>+'BALANCE-SHEET-2020-leva'!K37/1000+IF(+Rounding!$K$6=$B37,+Rounding!M$6,0)+IF(+Rounding!$K$7=$B37,+Rounding!M$7,0)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1195</v>
      </c>
      <c r="Q38" s="1243" t="s">
        <v>1963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1982</v>
      </c>
      <c r="B40" s="176">
        <v>71</v>
      </c>
      <c r="C40" s="154"/>
      <c r="D40" s="659">
        <f>+'BALANCE-SHEET-2020-leva'!D40/1000+IF(+Rounding!$C$6=$B40,+Rounding!D$6,0)+IF(+Rounding!$C$7=$B40,+Rounding!D$7,0)</f>
        <v>0</v>
      </c>
      <c r="E40" s="660">
        <f>+'BALANCE-SHEET-2020-leva'!E40/1000+IF(+Rounding!$C$6=$B40,+Rounding!E$6,0)+IF(+Rounding!$C$7=$B40,+Rounding!E$7,0)</f>
        <v>4.3801000000000005</v>
      </c>
      <c r="F40" s="154"/>
      <c r="G40" s="659">
        <f>+'BALANCE-SHEET-2020-leva'!G40/1000+IF(+Rounding!$G$6=$B40,+Rounding!H$6,0)+IF(+Rounding!$G$7=$B40,+Rounding!H$7,0)</f>
        <v>0</v>
      </c>
      <c r="H40" s="660">
        <f>+'BALANCE-SHEET-2020-leva'!H40/1000+IF(+Rounding!$G$6=$B40,+Rounding!I$6,0)+IF(+Rounding!$G$7=$B40,+Rounding!I$7,0)</f>
        <v>0</v>
      </c>
      <c r="I40" s="154"/>
      <c r="J40" s="659">
        <f>+'BALANCE-SHEET-2020-leva'!J40/1000+IF(+Rounding!$K$6=$B40,+Rounding!L$6,0)+IF(+Rounding!$K$7=$B40,+Rounding!L$7,0)</f>
        <v>0</v>
      </c>
      <c r="K40" s="660">
        <f>+'BALANCE-SHEET-2020-leva'!K40/1000+IF(+Rounding!$K$6=$B40,+Rounding!M$6,0)+IF(+Rounding!$K$7=$B40,+Rounding!M$7,0)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4.3801000000000005</v>
      </c>
      <c r="O40" s="303"/>
      <c r="P40" s="1446">
        <f>+'BALANCE-SHEET-2020-leva'!P40/1000</f>
        <v>0</v>
      </c>
      <c r="Q40" s="1447">
        <f>+'BALANCE-SHEET-2020-leva'!Q40/1000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+'BALANCE-SHEET-2020-leva'!D41/1000+IF(+Rounding!$C$6=$B41,+Rounding!D$6,0)+IF(+Rounding!$C$7=$B41,+Rounding!D$7,0)</f>
        <v>0</v>
      </c>
      <c r="E41" s="660">
        <f>+'BALANCE-SHEET-2020-leva'!E41/1000+IF(+Rounding!$C$6=$B41,+Rounding!E$6,0)+IF(+Rounding!$C$7=$B41,+Rounding!E$7,0)</f>
        <v>0</v>
      </c>
      <c r="F41" s="154"/>
      <c r="G41" s="659">
        <f>+'BALANCE-SHEET-2020-leva'!G41/1000+IF(+Rounding!$G$6=$B41,+Rounding!H$6,0)+IF(+Rounding!$G$7=$B41,+Rounding!H$7,0)</f>
        <v>0</v>
      </c>
      <c r="H41" s="660">
        <f>+'BALANCE-SHEET-2020-leva'!H41/1000+IF(+Rounding!$G$6=$B41,+Rounding!I$6,0)+IF(+Rounding!$G$7=$B41,+Rounding!I$7,0)</f>
        <v>0</v>
      </c>
      <c r="I41" s="154"/>
      <c r="J41" s="659">
        <f>+'BALANCE-SHEET-2020-leva'!J41/1000+IF(+Rounding!$K$6=$B41,+Rounding!L$6,0)+IF(+Rounding!$K$7=$B41,+Rounding!L$7,0)</f>
        <v>0</v>
      </c>
      <c r="K41" s="660">
        <f>+'BALANCE-SHEET-2020-leva'!K41/1000+IF(+Rounding!$K$6=$B41,+Rounding!M$6,0)+IF(+Rounding!$K$7=$B41,+Rounding!M$7,0)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0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+'BALANCE-SHEET-2020-leva'!D42/1000+IF(+Rounding!$C$6=$B42,+Rounding!D$6,0)+IF(+Rounding!$C$7=$B42,+Rounding!D$7,0)</f>
        <v>0</v>
      </c>
      <c r="E42" s="660">
        <f>+'BALANCE-SHEET-2020-leva'!E42/1000+IF(+Rounding!$C$6=$B42,+Rounding!E$6,0)+IF(+Rounding!$C$7=$B42,+Rounding!E$7,0)</f>
        <v>0.69596999999999998</v>
      </c>
      <c r="F42" s="154"/>
      <c r="G42" s="659">
        <f>+'BALANCE-SHEET-2020-leva'!G42/1000+IF(+Rounding!$G$6=$B42,+Rounding!H$6,0)+IF(+Rounding!$G$7=$B42,+Rounding!H$7,0)</f>
        <v>0</v>
      </c>
      <c r="H42" s="660">
        <f>+'BALANCE-SHEET-2020-leva'!H42/1000+IF(+Rounding!$G$6=$B42,+Rounding!I$6,0)+IF(+Rounding!$G$7=$B42,+Rounding!I$7,0)</f>
        <v>0</v>
      </c>
      <c r="I42" s="154"/>
      <c r="J42" s="659">
        <f>+'BALANCE-SHEET-2020-leva'!J42/1000+IF(+Rounding!$K$6=$B42,+Rounding!L$6,0)+IF(+Rounding!$K$7=$B42,+Rounding!L$7,0)</f>
        <v>0</v>
      </c>
      <c r="K42" s="660">
        <f>+'BALANCE-SHEET-2020-leva'!K42/1000+IF(+Rounding!$K$6=$B42,+Rounding!M$6,0)+IF(+Rounding!$K$7=$B42,+Rounding!M$7,0)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</v>
      </c>
      <c r="N42" s="660">
        <f>+E42+H42+K42+IF(+Rounding!$O$6=$B42,+Rounding!Q$6,0)+IF(+Rounding!$O$7=$B42,+Rounding!Q$7,0)</f>
        <v>0.69596999999999998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+'BALANCE-SHEET-2020-leva'!D43/1000+IF(+Rounding!$C$6=$B43,+Rounding!D$6,0)+IF(+Rounding!$C$7=$B43,+Rounding!D$7,0)</f>
        <v>0</v>
      </c>
      <c r="E43" s="660">
        <f>+'BALANCE-SHEET-2020-leva'!E43/1000+IF(+Rounding!$C$6=$B43,+Rounding!E$6,0)+IF(+Rounding!$C$7=$B43,+Rounding!E$7,0)</f>
        <v>0</v>
      </c>
      <c r="F43" s="154"/>
      <c r="G43" s="659">
        <f>+'BALANCE-SHEET-2020-leva'!G43/1000+IF(+Rounding!$G$6=$B43,+Rounding!H$6,0)+IF(+Rounding!$G$7=$B43,+Rounding!H$7,0)</f>
        <v>0</v>
      </c>
      <c r="H43" s="660">
        <f>+'BALANCE-SHEET-2020-leva'!H43/1000+IF(+Rounding!$G$6=$B43,+Rounding!I$6,0)+IF(+Rounding!$G$7=$B43,+Rounding!I$7,0)</f>
        <v>0</v>
      </c>
      <c r="I43" s="154"/>
      <c r="J43" s="659">
        <f>+'BALANCE-SHEET-2020-leva'!J43/1000+IF(+Rounding!$K$6=$B43,+Rounding!L$6,0)+IF(+Rounding!$K$7=$B43,+Rounding!L$7,0)</f>
        <v>0</v>
      </c>
      <c r="K43" s="660">
        <f>+'BALANCE-SHEET-2020-leva'!K43/1000+IF(+Rounding!$K$6=$B43,+Rounding!M$6,0)+IF(+Rounding!$K$7=$B43,+Rounding!M$7,0)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+'BALANCE-SHEET-2020-leva'!D44/1000+IF(+Rounding!$C$6=$B44,+Rounding!D$6,0)+IF(+Rounding!$C$7=$B44,+Rounding!D$7,0)</f>
        <v>0</v>
      </c>
      <c r="E44" s="660">
        <f>+'BALANCE-SHEET-2020-leva'!E44/1000+IF(+Rounding!$C$6=$B44,+Rounding!E$6,0)+IF(+Rounding!$C$7=$B44,+Rounding!E$7,0)</f>
        <v>0.41344999999999998</v>
      </c>
      <c r="F44" s="154"/>
      <c r="G44" s="659">
        <f>+'BALANCE-SHEET-2020-leva'!G44/1000+IF(+Rounding!$G$6=$B44,+Rounding!H$6,0)+IF(+Rounding!$G$7=$B44,+Rounding!H$7,0)</f>
        <v>0</v>
      </c>
      <c r="H44" s="660">
        <f>+'BALANCE-SHEET-2020-leva'!H44/1000+IF(+Rounding!$G$6=$B44,+Rounding!I$6,0)+IF(+Rounding!$G$7=$B44,+Rounding!I$7,0)</f>
        <v>0</v>
      </c>
      <c r="I44" s="154"/>
      <c r="J44" s="659">
        <f>+'BALANCE-SHEET-2020-leva'!J44/1000+IF(+Rounding!$K$6=$B44,+Rounding!L$6,0)+IF(+Rounding!$K$7=$B44,+Rounding!L$7,0)</f>
        <v>0</v>
      </c>
      <c r="K44" s="660">
        <f>+'BALANCE-SHEET-2020-leva'!K44/1000+IF(+Rounding!$K$6=$B44,+Rounding!M$6,0)+IF(+Rounding!$K$7=$B44,+Rounding!M$7,0)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</v>
      </c>
      <c r="N44" s="660">
        <f>+E44+H44+K44+IF(+Rounding!$O$6=$B44,+Rounding!Q$6,0)+IF(+Rounding!$O$7=$B44,+Rounding!Q$7,0)-Q44</f>
        <v>0.41344999999999998</v>
      </c>
      <c r="O44" s="303"/>
      <c r="P44" s="1446">
        <f>+'BALANCE-SHEET-2020-leva'!P44/1000</f>
        <v>0</v>
      </c>
      <c r="Q44" s="1447">
        <f>+'BALANCE-SHEET-2020-leva'!Q44/1000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+'BALANCE-SHEET-2020-leva'!D45/1000+IF(+Rounding!$C$6=$B45,+Rounding!D$6,0)+IF(+Rounding!$C$7=$B45,+Rounding!D$7,0)</f>
        <v>0</v>
      </c>
      <c r="E45" s="662">
        <f>+'BALANCE-SHEET-2020-leva'!E45/1000+IF(+Rounding!$C$6=$B45,+Rounding!E$6,0)+IF(+Rounding!$C$7=$B45,+Rounding!E$7,0)</f>
        <v>0</v>
      </c>
      <c r="F45" s="154"/>
      <c r="G45" s="661">
        <f>+'BALANCE-SHEET-2020-leva'!G45/1000+IF(+Rounding!$G$6=$B45,+Rounding!H$6,0)+IF(+Rounding!$G$7=$B45,+Rounding!H$7,0)</f>
        <v>8.131999999999999E-2</v>
      </c>
      <c r="H45" s="662">
        <f>+'BALANCE-SHEET-2020-leva'!H45/1000+IF(+Rounding!$G$6=$B45,+Rounding!I$6,0)+IF(+Rounding!$G$7=$B45,+Rounding!I$7,0)</f>
        <v>0</v>
      </c>
      <c r="I45" s="154"/>
      <c r="J45" s="661">
        <f>+'BALANCE-SHEET-2020-leva'!J45/1000+IF(+Rounding!$K$6=$B45,+Rounding!L$6,0)+IF(+Rounding!$K$7=$B45,+Rounding!L$7,0)</f>
        <v>0</v>
      </c>
      <c r="K45" s="662">
        <f>+'BALANCE-SHEET-2020-leva'!K45/1000+IF(+Rounding!$K$6=$B45,+Rounding!M$6,0)+IF(+Rounding!$K$7=$B45,+Rounding!M$7,0)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8.131999999999999E-2</v>
      </c>
      <c r="N45" s="662">
        <f>+E45+H45+K45+IF(+Rounding!$O$6=$B45,+Rounding!Q$6,0)+IF(+Rounding!$O$7=$B45,+Rounding!Q$7,0)-Q45</f>
        <v>0</v>
      </c>
      <c r="O45" s="303"/>
      <c r="P45" s="1221">
        <f>+'BALANCE-SHEET-2020-leva'!P45/1000</f>
        <v>0</v>
      </c>
      <c r="Q45" s="1222">
        <f>+'BALANCE-SHEET-2020-leva'!Q45/1000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0</v>
      </c>
      <c r="E46" s="664">
        <f>+E40+E41+E42+E43+E44+E45</f>
        <v>5.4895200000000006</v>
      </c>
      <c r="F46" s="154"/>
      <c r="G46" s="663">
        <f>+G40+G41+G42+G43+G44+G45</f>
        <v>8.131999999999999E-2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8.131999999999999E-2</v>
      </c>
      <c r="N46" s="664">
        <f>+N40+N41+N42+N43+N44+N45</f>
        <v>5.4895200000000006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+'BALANCE-SHEET-2020-leva'!D48/1000+IF(+Rounding!$C$6=$B48,+Rounding!D$6,0)+IF(+Rounding!$C$7=$B48,+Rounding!D$7,0)</f>
        <v>0</v>
      </c>
      <c r="E48" s="660">
        <f>+'BALANCE-SHEET-2020-leva'!E48/1000+IF(+Rounding!$C$6=$B48,+Rounding!E$6,0)+IF(+Rounding!$C$7=$B48,+Rounding!E$7,0)</f>
        <v>0</v>
      </c>
      <c r="F48" s="154"/>
      <c r="G48" s="659">
        <f>+'BALANCE-SHEET-2020-leva'!G48/1000+IF(+Rounding!$G$6=$B48,+Rounding!H$6,0)+IF(+Rounding!$G$7=$B48,+Rounding!H$7,0)</f>
        <v>0</v>
      </c>
      <c r="H48" s="660">
        <f>+'BALANCE-SHEET-2020-leva'!H48/1000+IF(+Rounding!$G$6=$B48,+Rounding!I$6,0)+IF(+Rounding!$G$7=$B48,+Rounding!I$7,0)</f>
        <v>0</v>
      </c>
      <c r="I48" s="154"/>
      <c r="J48" s="659">
        <f>+'BALANCE-SHEET-2020-leva'!J48/1000+IF(+Rounding!$K$6=$B48,+Rounding!L$6,0)+IF(+Rounding!$K$7=$B48,+Rounding!L$7,0)</f>
        <v>0</v>
      </c>
      <c r="K48" s="660">
        <f>+'BALANCE-SHEET-2020-leva'!K48/1000+IF(+Rounding!$K$6=$B48,+Rounding!M$6,0)+IF(+Rounding!$K$7=$B48,+Rounding!M$7,0)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+'BALANCE-SHEET-2020-leva'!D49/1000+IF(+Rounding!$C$6=$B49,+Rounding!D$6,0)+IF(+Rounding!$C$7=$B49,+Rounding!D$7,0)</f>
        <v>32.18488</v>
      </c>
      <c r="E49" s="662">
        <f>+'BALANCE-SHEET-2020-leva'!E49/1000+IF(+Rounding!$C$6=$B49,+Rounding!E$6,0)+IF(+Rounding!$C$7=$B49,+Rounding!E$7,0)</f>
        <v>0</v>
      </c>
      <c r="F49" s="154"/>
      <c r="G49" s="661">
        <f>+'BALANCE-SHEET-2020-leva'!G49/1000+IF(+Rounding!$G$6=$B49,+Rounding!H$6,0)+IF(+Rounding!$G$7=$B49,+Rounding!H$7,0)</f>
        <v>0</v>
      </c>
      <c r="H49" s="662">
        <f>+'BALANCE-SHEET-2020-leva'!H49/1000+IF(+Rounding!$G$6=$B49,+Rounding!I$6,0)+IF(+Rounding!$G$7=$B49,+Rounding!I$7,0)</f>
        <v>0</v>
      </c>
      <c r="I49" s="154"/>
      <c r="J49" s="661">
        <f>+'BALANCE-SHEET-2020-leva'!J49/1000+IF(+Rounding!$K$6=$B49,+Rounding!L$6,0)+IF(+Rounding!$K$7=$B49,+Rounding!L$7,0)</f>
        <v>0</v>
      </c>
      <c r="K49" s="662">
        <f>+'BALANCE-SHEET-2020-leva'!K49/1000+IF(+Rounding!$K$6=$B49,+Rounding!M$6,0)+IF(+Rounding!$K$7=$B49,+Rounding!M$7,0)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32.18488</v>
      </c>
      <c r="N49" s="662">
        <f>+E49+H49+K49+IF(+Rounding!$O$6=$B49,+Rounding!Q$6,0)+IF(+Rounding!$O$7=$B49,+Rounding!Q$7,0)</f>
        <v>0</v>
      </c>
      <c r="O49" s="303"/>
      <c r="P49" s="2562" t="str">
        <f>+'BALANCE-SHEET-2020-leva'!P49:Q49</f>
        <v>O K</v>
      </c>
      <c r="Q49" s="2562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32.18488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32.18488</v>
      </c>
      <c r="N50" s="664">
        <f>+N48+N49</f>
        <v>0</v>
      </c>
      <c r="O50" s="303"/>
      <c r="P50" s="2563" t="str">
        <f>+'BALANCE-SHEET-2020-leva'!P50:Q50</f>
        <v>O K</v>
      </c>
      <c r="Q50" s="2563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32.18488</v>
      </c>
      <c r="E52" s="678">
        <f>+E34+E38+E46+E50</f>
        <v>5.4895200000000006</v>
      </c>
      <c r="F52" s="154"/>
      <c r="G52" s="677">
        <f>+G34+G38+G46+G50</f>
        <v>8.131999999999999E-2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32.266199999999998</v>
      </c>
      <c r="N52" s="678">
        <f>+N34+N38+N46+N50</f>
        <v>5.4895200000000006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6455</v>
      </c>
      <c r="E54" s="2039">
        <f>+ROUND(+E28+E52,0)</f>
        <v>6487</v>
      </c>
      <c r="F54" s="154"/>
      <c r="G54" s="2038">
        <f>+ROUND(+G28+G52,0)</f>
        <v>0</v>
      </c>
      <c r="H54" s="2039">
        <f>+ROUND(+H28+H52,0)</f>
        <v>0</v>
      </c>
      <c r="I54" s="154"/>
      <c r="J54" s="2038">
        <f>+ROUND(+J28+J52,0)</f>
        <v>0</v>
      </c>
      <c r="K54" s="2039">
        <f>+ROUND(+K28+K52,0)</f>
        <v>0</v>
      </c>
      <c r="L54" s="154"/>
      <c r="M54" s="2038">
        <f>+ROUND(+M28+M52,0)</f>
        <v>6455</v>
      </c>
      <c r="N54" s="2039">
        <f>+ROUND(+N28+N52,0)</f>
        <v>6487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+ROUND('BALANCE-SHEET-2020-leva'!D55/1000,0)+Rounding!D62</f>
        <v>79</v>
      </c>
      <c r="E55" s="668">
        <f>+ROUND('BALANCE-SHEET-2020-leva'!E55/1000,0)+Rounding!E62</f>
        <v>79</v>
      </c>
      <c r="F55" s="154"/>
      <c r="G55" s="667">
        <f>+ROUND('BALANCE-SHEET-2020-leva'!G55/1000,0)+Rounding!H62</f>
        <v>0</v>
      </c>
      <c r="H55" s="668">
        <f>+ROUND('BALANCE-SHEET-2020-leva'!H55/1000,0)+Rounding!I62</f>
        <v>0</v>
      </c>
      <c r="I55" s="154"/>
      <c r="J55" s="667">
        <f>+ROUND('BALANCE-SHEET-2020-leva'!J55/1000,0)+Rounding!L62</f>
        <v>0</v>
      </c>
      <c r="K55" s="668">
        <f>+ROUND('BALANCE-SHEET-2020-leva'!K55/1000,0)+Rounding!M62</f>
        <v>0</v>
      </c>
      <c r="L55" s="154"/>
      <c r="M55" s="667">
        <f>+ROUND((D55+G55+J55),0)+Rounding!P62</f>
        <v>79</v>
      </c>
      <c r="N55" s="668">
        <f>+ROUND((E55+H55+K55),0)+Rounding!Q62</f>
        <v>79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7" t="s">
        <v>2191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65" t="s">
        <v>398</v>
      </c>
      <c r="N58" s="2566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58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67"/>
      <c r="N59" s="2568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59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+'BALANCE-SHEET-2020-leva'!D63/1000+IF(+Rounding!$C$54=$B63,+Rounding!D$54,0)+IF(+Rounding!$C$55=$B63,+Rounding!D$55,0)</f>
        <v>2108.7658799999999</v>
      </c>
      <c r="E63" s="672">
        <f>+'BALANCE-SHEET-2020-leva'!E63/1000+IF(+Rounding!$C$54=$B63,+Rounding!E$54,0)+IF(+Rounding!$C$55=$B63,+Rounding!E$55,0)</f>
        <v>2108.7658799999999</v>
      </c>
      <c r="F63" s="154"/>
      <c r="G63" s="659">
        <f>+'BALANCE-SHEET-2020-leva'!G63/1000+IF(+Rounding!$G$54=$B63,+Rounding!H$54,0)+IF(+Rounding!$G$55=$B63,+Rounding!H$55,0)</f>
        <v>0</v>
      </c>
      <c r="H63" s="660">
        <f>+'BALANCE-SHEET-2020-leva'!H63/1000+IF(+Rounding!$G$54=$B63,+Rounding!I$54,0)+IF(+Rounding!$G$55=$B63,+Rounding!I$55,0)</f>
        <v>0</v>
      </c>
      <c r="I63" s="154"/>
      <c r="J63" s="659">
        <f>+'BALANCE-SHEET-2020-leva'!J63/1000+IF(+Rounding!$K$54=$B63,+Rounding!L$54,0)+IF(+Rounding!$K$55=$B63,+Rounding!L$55,0)</f>
        <v>0</v>
      </c>
      <c r="K63" s="660">
        <f>+'BALANCE-SHEET-2020-leva'!K63/1000+IF(+Rounding!$K$54=$B63,+Rounding!M$54,0)+IF(+Rounding!$K$55=$B63,+Rounding!M$55,0)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2108.7658799999999</v>
      </c>
      <c r="N63" s="660">
        <f>+E63+H63+K63+IF(+Rounding!$O$54=$B63,+Rounding!Q$54,0)+IF(+Rounding!$O$55=$B63,+Rounding!Q$55,0)</f>
        <v>2108.7658799999999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+'BALANCE-SHEET-2020-leva'!D64/1000+IF(+Rounding!$C$54=$B64,+Rounding!D$54,0)+IF(+Rounding!$C$55=$B64,+Rounding!D$55,0)</f>
        <v>4363.0484500000002</v>
      </c>
      <c r="E64" s="660">
        <f>+'BALANCE-SHEET-2020-leva'!E64/1000+IF(+Rounding!$C$54=$B64,+Rounding!E$54,0)+IF(+Rounding!$C$55=$B64,+Rounding!E$55,0)</f>
        <v>2821.05152</v>
      </c>
      <c r="F64" s="154"/>
      <c r="G64" s="659">
        <f>+'BALANCE-SHEET-2020-leva'!G64/1000+IF(+Rounding!$G$54=$B64,+Rounding!H$54,0)+IF(+Rounding!$G$55=$B64,+Rounding!H$55,0)</f>
        <v>-0.41344999999999998</v>
      </c>
      <c r="H64" s="660">
        <f>+'BALANCE-SHEET-2020-leva'!H64/1000+IF(+Rounding!$G$54=$B64,+Rounding!I$54,0)+IF(+Rounding!$G$55=$B64,+Rounding!I$55,0)</f>
        <v>0</v>
      </c>
      <c r="I64" s="154"/>
      <c r="J64" s="659">
        <f>+'BALANCE-SHEET-2020-leva'!J64/1000+IF(+Rounding!$K$54=$B64,+Rounding!L$54,0)+IF(+Rounding!$K$55=$B64,+Rounding!L$55,0)</f>
        <v>0</v>
      </c>
      <c r="K64" s="660">
        <f>+'BALANCE-SHEET-2020-leva'!K64/1000+IF(+Rounding!$K$54=$B64,+Rounding!M$54,0)+IF(+Rounding!$K$55=$B64,+Rounding!M$55,0)</f>
        <v>242.45982999999998</v>
      </c>
      <c r="L64" s="154"/>
      <c r="M64" s="659">
        <f>+D64+G64+J64+IF(+Rounding!$O$54=$B64,+Rounding!P$54,0)+IF(+Rounding!$O$55=$B64,+Rounding!P$55,0)+P$64</f>
        <v>4362.6350000000002</v>
      </c>
      <c r="N64" s="660">
        <f>+E64+H64+K64+IF(+Rounding!$O$54=$B64,+Rounding!Q$54,0)+IF(+Rounding!$O$55=$B64,+Rounding!Q$55,0)+Q$64</f>
        <v>3063.5113499999998</v>
      </c>
      <c r="O64" s="303"/>
      <c r="P64" s="1221">
        <f>+'BALANCE-SHEET-2020-leva'!P64/1000</f>
        <v>0</v>
      </c>
      <c r="Q64" s="1222">
        <f>+'BALANCE-SHEET-2020-leva'!Q64/1000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+'BALANCE-SHEET-2020-leva'!D65/1000+IF(+Rounding!$C$54=$B65,+Rounding!D$54,0)+IF(+Rounding!$C$55=$B65,+Rounding!D$55,0)</f>
        <v>-24.887450000000001</v>
      </c>
      <c r="E65" s="662">
        <f>+'BALANCE-SHEET-2020-leva'!E65/1000+IF(+Rounding!$C$54=$B65,+Rounding!E$54,0)+IF(+Rounding!$C$55=$B65,+Rounding!E$55,0)</f>
        <v>1541.99693</v>
      </c>
      <c r="F65" s="154"/>
      <c r="G65" s="661">
        <f>+'BALANCE-SHEET-2020-leva'!G65/1000+IF(+Rounding!$G$54=$B65,+Rounding!H$54,0)+IF(+Rounding!$G$55=$B65,+Rounding!H$55,0)</f>
        <v>9.1829999999999995E-2</v>
      </c>
      <c r="H65" s="662">
        <f>+'BALANCE-SHEET-2020-leva'!H65/1000+IF(+Rounding!$G$54=$B65,+Rounding!I$54,0)+IF(+Rounding!$G$55=$B65,+Rounding!I$55,0)</f>
        <v>-0.41344999999999998</v>
      </c>
      <c r="I65" s="154"/>
      <c r="J65" s="661">
        <f>+'BALANCE-SHEET-2020-leva'!J65/1000+IF(+Rounding!$K$54=$B65,+Rounding!L$54,0)+IF(+Rounding!$K$55=$B65,+Rounding!L$55,0)</f>
        <v>0</v>
      </c>
      <c r="K65" s="662">
        <f>+'BALANCE-SHEET-2020-leva'!K65/1000+IF(+Rounding!$K$54=$B65,+Rounding!M$54,0)+IF(+Rounding!$K$55=$B65,+Rounding!M$55,0)</f>
        <v>-242.45982999999998</v>
      </c>
      <c r="L65" s="154"/>
      <c r="M65" s="661">
        <f>+D65+G65+J65+IF(+Rounding!$O$54=$B65,+Rounding!P$54,0)+IF(+Rounding!$O$55=$B65,+Rounding!P$55,0)+P$65</f>
        <v>-24.79562</v>
      </c>
      <c r="N65" s="662">
        <f>+E65+H65+K65+IF(+Rounding!$O$54=$B65,+Rounding!Q$54,0)+IF(+Rounding!$O$55=$B65,+Rounding!Q$55,0)+Q$65</f>
        <v>1299.12365</v>
      </c>
      <c r="O65" s="303"/>
      <c r="P65" s="1221">
        <f>+'BALANCE-SHEET-2020-leva'!P65/1000</f>
        <v>0</v>
      </c>
      <c r="Q65" s="1222">
        <f>+'BALANCE-SHEET-2020-leva'!Q65/1000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6446.92688</v>
      </c>
      <c r="E66" s="678">
        <f>+E63+E64+E65</f>
        <v>6471.8143300000002</v>
      </c>
      <c r="F66" s="154"/>
      <c r="G66" s="677">
        <f>+G63+G64+G65</f>
        <v>-0.32162000000000002</v>
      </c>
      <c r="H66" s="678">
        <f>+H63+H64+H65</f>
        <v>-0.41344999999999998</v>
      </c>
      <c r="I66" s="154"/>
      <c r="J66" s="677">
        <f>+J63+J64+J65</f>
        <v>0</v>
      </c>
      <c r="K66" s="678">
        <f>+K63+K64+K65</f>
        <v>0</v>
      </c>
      <c r="L66" s="154"/>
      <c r="M66" s="677">
        <f>+M63+M64+M65</f>
        <v>6446.6052600000003</v>
      </c>
      <c r="N66" s="678">
        <f>+N63+N64+N65</f>
        <v>6471.4008799999992</v>
      </c>
      <c r="O66" s="303"/>
      <c r="P66" s="2562" t="str">
        <f>+'BALANCE-SHEET-2020-leva'!P66:Q66</f>
        <v>O K</v>
      </c>
      <c r="Q66" s="2562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2190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63" t="str">
        <f>+'BALANCE-SHEET-2020-leva'!P67:Q67</f>
        <v>O K</v>
      </c>
      <c r="Q67" s="2563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+'BALANCE-SHEET-2020-leva'!D69/1000+IF(+Rounding!$C$54=$B69,+Rounding!D$54,0)+IF(+Rounding!$C$55=$B69,+Rounding!D$55,0)</f>
        <v>0</v>
      </c>
      <c r="E69" s="660">
        <f>+'BALANCE-SHEET-2020-leva'!E69/1000+IF(+Rounding!$C$54=$B69,+Rounding!E$54,0)+IF(+Rounding!$C$55=$B69,+Rounding!E$55,0)</f>
        <v>0</v>
      </c>
      <c r="F69" s="154"/>
      <c r="G69" s="659">
        <f>+'BALANCE-SHEET-2020-leva'!G69/1000+IF(+Rounding!$G$54=$B69,+Rounding!H$54,0)+IF(+Rounding!$G$55=$B69,+Rounding!H$55,0)</f>
        <v>0</v>
      </c>
      <c r="H69" s="660">
        <f>+'BALANCE-SHEET-2020-leva'!H69/1000+IF(+Rounding!$G$54=$B69,+Rounding!I$54,0)+IF(+Rounding!$G$55=$B69,+Rounding!I$55,0)</f>
        <v>0</v>
      </c>
      <c r="I69" s="154"/>
      <c r="J69" s="659">
        <f>+'BALANCE-SHEET-2020-leva'!J69/1000+IF(+Rounding!$K$54=$B69,+Rounding!L$54,0)+IF(+Rounding!$K$55=$B69,+Rounding!L$55,0)</f>
        <v>0</v>
      </c>
      <c r="K69" s="660">
        <f>+'BALANCE-SHEET-2020-leva'!K69/1000+IF(+Rounding!$K$54=$B69,+Rounding!M$54,0)+IF(+Rounding!$K$55=$B69,+Rounding!M$55,0)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+'BALANCE-SHEET-2020-leva'!D70/1000+IF(+Rounding!$C$54=$B70,+Rounding!D$54,0)+IF(+Rounding!$C$55=$B70,+Rounding!D$55,0)</f>
        <v>0</v>
      </c>
      <c r="E70" s="660">
        <f>+'BALANCE-SHEET-2020-leva'!E70/1000+IF(+Rounding!$C$54=$B70,+Rounding!E$54,0)+IF(+Rounding!$C$55=$B70,+Rounding!E$55,0)</f>
        <v>0</v>
      </c>
      <c r="F70" s="154"/>
      <c r="G70" s="659">
        <f>+'BALANCE-SHEET-2020-leva'!G70/1000+IF(+Rounding!$G$54=$B70,+Rounding!H$54,0)+IF(+Rounding!$G$55=$B70,+Rounding!H$55,0)</f>
        <v>0</v>
      </c>
      <c r="H70" s="660">
        <f>+'BALANCE-SHEET-2020-leva'!H70/1000+IF(+Rounding!$G$54=$B70,+Rounding!I$54,0)+IF(+Rounding!$G$55=$B70,+Rounding!I$55,0)</f>
        <v>0</v>
      </c>
      <c r="I70" s="154"/>
      <c r="J70" s="659">
        <f>+'BALANCE-SHEET-2020-leva'!J70/1000+IF(+Rounding!$K$54=$B70,+Rounding!L$54,0)+IF(+Rounding!$K$55=$B70,+Rounding!L$55,0)</f>
        <v>0</v>
      </c>
      <c r="K70" s="660">
        <f>+'BALANCE-SHEET-2020-leva'!K70/1000+IF(+Rounding!$K$54=$B70,+Rounding!M$54,0)+IF(+Rounding!$K$55=$B70,+Rounding!M$55,0)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2196</v>
      </c>
      <c r="B71" s="341">
        <v>513</v>
      </c>
      <c r="C71" s="154"/>
      <c r="D71" s="661">
        <f>+'BALANCE-SHEET-2020-leva'!D71/1000+IF(+Rounding!$C$54=$B71,+Rounding!D$54,0)+IF(+Rounding!$C$55=$B71,+Rounding!D$55,0)</f>
        <v>0</v>
      </c>
      <c r="E71" s="662">
        <f>+'BALANCE-SHEET-2020-leva'!E71/1000+IF(+Rounding!$C$54=$B71,+Rounding!E$54,0)+IF(+Rounding!$C$55=$B71,+Rounding!E$55,0)</f>
        <v>0</v>
      </c>
      <c r="F71" s="154"/>
      <c r="G71" s="661">
        <f>+'BALANCE-SHEET-2020-leva'!G71/1000+IF(+Rounding!$G$54=$B71,+Rounding!H$54,0)+IF(+Rounding!$G$55=$B71,+Rounding!H$55,0)</f>
        <v>0</v>
      </c>
      <c r="H71" s="662">
        <f>+'BALANCE-SHEET-2020-leva'!H71/1000+IF(+Rounding!$G$54=$B71,+Rounding!I$54,0)+IF(+Rounding!$G$55=$B71,+Rounding!I$55,0)</f>
        <v>0</v>
      </c>
      <c r="I71" s="154"/>
      <c r="J71" s="661">
        <f>+'BALANCE-SHEET-2020-leva'!J71/1000+IF(+Rounding!$K$54=$B71,+Rounding!L$54,0)+IF(+Rounding!$K$55=$B71,+Rounding!L$55,0)</f>
        <v>0</v>
      </c>
      <c r="K71" s="662">
        <f>+'BALANCE-SHEET-2020-leva'!K71/1000+IF(+Rounding!$K$54=$B71,+Rounding!M$54,0)+IF(+Rounding!$K$55=$B71,+Rounding!M$55,0)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+'BALANCE-SHEET-2020-leva'!D74/1000+IF(+Rounding!$C$54=$B74,+Rounding!D$54,0)+IF(+Rounding!$C$55=$B74,+Rounding!D$55,0)</f>
        <v>0</v>
      </c>
      <c r="E74" s="660">
        <f>+'BALANCE-SHEET-2020-leva'!E74/1000+IF(+Rounding!$C$54=$B74,+Rounding!E$54,0)+IF(+Rounding!$C$55=$B74,+Rounding!E$55,0)</f>
        <v>0</v>
      </c>
      <c r="F74" s="154"/>
      <c r="G74" s="659">
        <f>+'BALANCE-SHEET-2020-leva'!G74/1000+IF(+Rounding!$G$54=$B74,+Rounding!H$54,0)+IF(+Rounding!$G$55=$B74,+Rounding!H$55,0)</f>
        <v>0</v>
      </c>
      <c r="H74" s="660">
        <f>+'BALANCE-SHEET-2020-leva'!H74/1000+IF(+Rounding!$G$54=$B74,+Rounding!I$54,0)+IF(+Rounding!$G$55=$B74,+Rounding!I$55,0)</f>
        <v>0</v>
      </c>
      <c r="I74" s="154"/>
      <c r="J74" s="659">
        <f>+'BALANCE-SHEET-2020-leva'!J74/1000+IF(+Rounding!$K$54=$B74,+Rounding!L$54,0)+IF(+Rounding!$K$55=$B74,+Rounding!L$55,0)</f>
        <v>0</v>
      </c>
      <c r="K74" s="660">
        <f>+'BALANCE-SHEET-2020-leva'!K74/1000+IF(+Rounding!$K$54=$B74,+Rounding!M$54,0)+IF(+Rounding!$K$55=$B74,+Rounding!M$55,0)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+'BALANCE-SHEET-2020-leva'!D75/1000+IF(+Rounding!$C$54=$B75,+Rounding!D$54,0)+IF(+Rounding!$C$55=$B75,+Rounding!D$55,0)</f>
        <v>0</v>
      </c>
      <c r="E75" s="660">
        <f>+'BALANCE-SHEET-2020-leva'!E75/1000+IF(+Rounding!$C$54=$B75,+Rounding!E$54,0)+IF(+Rounding!$C$55=$B75,+Rounding!E$55,0)</f>
        <v>4.8468800000000005</v>
      </c>
      <c r="F75" s="154"/>
      <c r="G75" s="659">
        <f>+'BALANCE-SHEET-2020-leva'!G75/1000+IF(+Rounding!$G$54=$B75,+Rounding!H$54,0)+IF(+Rounding!$G$55=$B75,+Rounding!H$55,0)</f>
        <v>0</v>
      </c>
      <c r="H75" s="660">
        <f>+'BALANCE-SHEET-2020-leva'!H75/1000+IF(+Rounding!$G$54=$B75,+Rounding!I$54,0)+IF(+Rounding!$G$55=$B75,+Rounding!I$55,0)</f>
        <v>0</v>
      </c>
      <c r="I75" s="154"/>
      <c r="J75" s="659">
        <f>+'BALANCE-SHEET-2020-leva'!J75/1000+IF(+Rounding!$K$54=$B75,+Rounding!L$54,0)+IF(+Rounding!$K$55=$B75,+Rounding!L$55,0)</f>
        <v>0</v>
      </c>
      <c r="K75" s="660">
        <f>+'BALANCE-SHEET-2020-leva'!K75/1000+IF(+Rounding!$K$54=$B75,+Rounding!M$54,0)+IF(+Rounding!$K$55=$B75,+Rounding!M$55,0)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0</v>
      </c>
      <c r="N75" s="660">
        <f>+E75+H75+K75+IF(+Rounding!$O$54=$B75,+Rounding!Q$54,0)+IF(+Rounding!$O$55=$B75,+Rounding!Q$55,0)</f>
        <v>4.8468800000000005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+'BALANCE-SHEET-2020-leva'!D76/1000+IF(+Rounding!$C$54=$B76,+Rounding!D$54,0)+IF(+Rounding!$C$55=$B76,+Rounding!D$55,0)</f>
        <v>0</v>
      </c>
      <c r="E76" s="660">
        <f>+'BALANCE-SHEET-2020-leva'!E76/1000+IF(+Rounding!$C$54=$B76,+Rounding!E$54,0)+IF(+Rounding!$C$55=$B76,+Rounding!E$55,0)</f>
        <v>0</v>
      </c>
      <c r="F76" s="154"/>
      <c r="G76" s="659">
        <f>+'BALANCE-SHEET-2020-leva'!G76/1000+IF(+Rounding!$G$54=$B76,+Rounding!H$54,0)+IF(+Rounding!$G$55=$B76,+Rounding!H$55,0)</f>
        <v>0</v>
      </c>
      <c r="H76" s="660">
        <f>+'BALANCE-SHEET-2020-leva'!H76/1000+IF(+Rounding!$G$54=$B76,+Rounding!I$54,0)+IF(+Rounding!$G$55=$B76,+Rounding!I$55,0)</f>
        <v>0</v>
      </c>
      <c r="I76" s="154"/>
      <c r="J76" s="659">
        <f>+'BALANCE-SHEET-2020-leva'!J76/1000+IF(+Rounding!$K$54=$B76,+Rounding!L$54,0)+IF(+Rounding!$K$55=$B76,+Rounding!L$55,0)</f>
        <v>0</v>
      </c>
      <c r="K76" s="660">
        <f>+'BALANCE-SHEET-2020-leva'!K76/1000+IF(+Rounding!$K$54=$B76,+Rounding!M$54,0)+IF(+Rounding!$K$55=$B76,+Rounding!M$55,0)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+'BALANCE-SHEET-2020-leva'!D77/1000+IF(+Rounding!$C$54=$B77,+Rounding!D$54,0)+IF(+Rounding!$C$55=$B77,+Rounding!D$55,0)</f>
        <v>0</v>
      </c>
      <c r="E77" s="660">
        <f>+'BALANCE-SHEET-2020-leva'!E77/1000+IF(+Rounding!$C$54=$B77,+Rounding!E$54,0)+IF(+Rounding!$C$55=$B77,+Rounding!E$55,0)</f>
        <v>0</v>
      </c>
      <c r="F77" s="154"/>
      <c r="G77" s="659">
        <f>+'BALANCE-SHEET-2020-leva'!G77/1000+IF(+Rounding!$G$54=$B77,+Rounding!H$54,0)+IF(+Rounding!$G$55=$B77,+Rounding!H$55,0)</f>
        <v>0</v>
      </c>
      <c r="H77" s="660">
        <f>+'BALANCE-SHEET-2020-leva'!H77/1000+IF(+Rounding!$G$54=$B77,+Rounding!I$54,0)+IF(+Rounding!$G$55=$B77,+Rounding!I$55,0)</f>
        <v>0</v>
      </c>
      <c r="I77" s="154"/>
      <c r="J77" s="659">
        <f>+'BALANCE-SHEET-2020-leva'!J77/1000+IF(+Rounding!$K$54=$B77,+Rounding!L$54,0)+IF(+Rounding!$K$55=$B77,+Rounding!L$55,0)</f>
        <v>0</v>
      </c>
      <c r="K77" s="660">
        <f>+'BALANCE-SHEET-2020-leva'!K77/1000+IF(+Rounding!$K$54=$B77,+Rounding!M$54,0)+IF(+Rounding!$K$55=$B77,+Rounding!M$55,0)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1964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+'BALANCE-SHEET-2020-leva'!D78/1000+IF(+Rounding!$C$54=$B78,+Rounding!D$54,0)+IF(+Rounding!$C$55=$B78,+Rounding!D$55,0)</f>
        <v>0.67804999999999993</v>
      </c>
      <c r="E78" s="674">
        <f>+'BALANCE-SHEET-2020-leva'!E78/1000+IF(+Rounding!$C$54=$B78,+Rounding!E$54,0)+IF(+Rounding!$C$55=$B78,+Rounding!E$55,0)</f>
        <v>0</v>
      </c>
      <c r="F78" s="154"/>
      <c r="G78" s="673">
        <f>+'BALANCE-SHEET-2020-leva'!G78/1000+IF(+Rounding!$G$54=$B78,+Rounding!H$54,0)+IF(+Rounding!$G$55=$B78,+Rounding!H$55,0)</f>
        <v>2.9190000000000001E-2</v>
      </c>
      <c r="H78" s="674">
        <f>+'BALANCE-SHEET-2020-leva'!H78/1000+IF(+Rounding!$G$54=$B78,+Rounding!I$54,0)+IF(+Rounding!$G$55=$B78,+Rounding!I$55,0)</f>
        <v>0</v>
      </c>
      <c r="I78" s="154"/>
      <c r="J78" s="673">
        <f>+'BALANCE-SHEET-2020-leva'!J78/1000+IF(+Rounding!$K$54=$B78,+Rounding!L$54,0)+IF(+Rounding!$K$55=$B78,+Rounding!L$55,0)</f>
        <v>0</v>
      </c>
      <c r="K78" s="674">
        <f>+'BALANCE-SHEET-2020-leva'!K78/1000+IF(+Rounding!$K$54=$B78,+Rounding!M$54,0)+IF(+Rounding!$K$55=$B78,+Rounding!M$55,0)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0.70723999999999998</v>
      </c>
      <c r="N78" s="674">
        <f>+E78+H78+K78+IF(+Rounding!$O$54=$B78,+Rounding!Q$54,0)+IF(+Rounding!$O$55=$B78,+Rounding!Q$55,0)-Q78</f>
        <v>0</v>
      </c>
      <c r="O78" s="303"/>
      <c r="P78" s="2091">
        <f>+'BALANCE-SHEET-2020-leva'!P78/1000</f>
        <v>0</v>
      </c>
      <c r="Q78" s="2092">
        <f>+'BALANCE-SHEET-2020-leva'!Q78/1000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+'BALANCE-SHEET-2020-leva'!D79/1000+IF(+Rounding!$C$54=$B79,+Rounding!D$54,0)+IF(+Rounding!$C$55=$B79,+Rounding!D$55,0)</f>
        <v>2.8369800000000001</v>
      </c>
      <c r="E79" s="660">
        <f>+'BALANCE-SHEET-2020-leva'!E79/1000+IF(+Rounding!$C$54=$B79,+Rounding!E$54,0)+IF(+Rounding!$C$55=$B79,+Rounding!E$55,0)</f>
        <v>0</v>
      </c>
      <c r="F79" s="154"/>
      <c r="G79" s="659">
        <f>+'BALANCE-SHEET-2020-leva'!G79/1000+IF(+Rounding!$G$54=$B79,+Rounding!H$54,0)+IF(+Rounding!$G$55=$B79,+Rounding!H$55,0)</f>
        <v>0.11104</v>
      </c>
      <c r="H79" s="660">
        <f>+'BALANCE-SHEET-2020-leva'!H79/1000+IF(+Rounding!$G$54=$B79,+Rounding!I$54,0)+IF(+Rounding!$G$55=$B79,+Rounding!I$55,0)</f>
        <v>0</v>
      </c>
      <c r="I79" s="154"/>
      <c r="J79" s="659">
        <f>+'BALANCE-SHEET-2020-leva'!J79/1000+IF(+Rounding!$K$54=$B79,+Rounding!L$54,0)+IF(+Rounding!$K$55=$B79,+Rounding!L$55,0)</f>
        <v>0</v>
      </c>
      <c r="K79" s="660">
        <f>+'BALANCE-SHEET-2020-leva'!K79/1000+IF(+Rounding!$K$54=$B79,+Rounding!M$54,0)+IF(+Rounding!$K$55=$B79,+Rounding!M$55,0)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2.9480200000000001</v>
      </c>
      <c r="N79" s="660">
        <f>+E79+H79+K79+IF(+Rounding!$O$54=$B79,+Rounding!Q$54,0)+IF(+Rounding!$O$55=$B79,+Rounding!Q$55,0)</f>
        <v>0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+'BALANCE-SHEET-2020-leva'!D80/1000+IF(+Rounding!$C$54=$B80,+Rounding!D$54,0)+IF(+Rounding!$C$55=$B80,+Rounding!D$55,0)</f>
        <v>4.60229</v>
      </c>
      <c r="E80" s="660">
        <f>+'BALANCE-SHEET-2020-leva'!E80/1000+IF(+Rounding!$C$54=$B80,+Rounding!E$54,0)+IF(+Rounding!$C$55=$B80,+Rounding!E$55,0)</f>
        <v>0</v>
      </c>
      <c r="F80" s="154"/>
      <c r="G80" s="659">
        <f>+'BALANCE-SHEET-2020-leva'!G80/1000+IF(+Rounding!$G$54=$B80,+Rounding!H$54,0)+IF(+Rounding!$G$55=$B80,+Rounding!H$55,0)</f>
        <v>0.26271</v>
      </c>
      <c r="H80" s="660">
        <f>+'BALANCE-SHEET-2020-leva'!H80/1000+IF(+Rounding!$G$54=$B80,+Rounding!I$54,0)+IF(+Rounding!$G$55=$B80,+Rounding!I$55,0)</f>
        <v>0</v>
      </c>
      <c r="I80" s="154"/>
      <c r="J80" s="659">
        <f>+'BALANCE-SHEET-2020-leva'!J80/1000+IF(+Rounding!$K$54=$B80,+Rounding!L$54,0)+IF(+Rounding!$K$55=$B80,+Rounding!L$55,0)</f>
        <v>0</v>
      </c>
      <c r="K80" s="660">
        <f>+'BALANCE-SHEET-2020-leva'!K80/1000+IF(+Rounding!$K$54=$B80,+Rounding!M$54,0)+IF(+Rounding!$K$55=$B80,+Rounding!M$55,0)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4.8650000000000002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+'BALANCE-SHEET-2020-leva'!D81/1000+IF(+Rounding!$C$54=$B81,+Rounding!D$54,0)+IF(+Rounding!$C$55=$B81,+Rounding!D$55,0)</f>
        <v>0</v>
      </c>
      <c r="E81" s="660">
        <f>+'BALANCE-SHEET-2020-leva'!E81/1000+IF(+Rounding!$C$54=$B81,+Rounding!E$54,0)+IF(+Rounding!$C$55=$B81,+Rounding!E$55,0)</f>
        <v>0</v>
      </c>
      <c r="F81" s="154"/>
      <c r="G81" s="659">
        <f>+'BALANCE-SHEET-2020-leva'!G81/1000+IF(+Rounding!$G$54=$B81,+Rounding!H$54,0)+IF(+Rounding!$G$55=$B81,+Rounding!H$55,0)</f>
        <v>0</v>
      </c>
      <c r="H81" s="660">
        <f>+'BALANCE-SHEET-2020-leva'!H81/1000+IF(+Rounding!$G$54=$B81,+Rounding!I$54,0)+IF(+Rounding!$G$55=$B81,+Rounding!I$55,0)</f>
        <v>0.41344999999999998</v>
      </c>
      <c r="I81" s="154"/>
      <c r="J81" s="659">
        <f>+'BALANCE-SHEET-2020-leva'!J81/1000+IF(+Rounding!$K$54=$B81,+Rounding!L$54,0)+IF(+Rounding!$K$55=$B81,+Rounding!L$55,0)</f>
        <v>0</v>
      </c>
      <c r="K81" s="660">
        <f>+'BALANCE-SHEET-2020-leva'!K81/1000+IF(+Rounding!$K$54=$B81,+Rounding!M$54,0)+IF(+Rounding!$K$55=$B81,+Rounding!M$55,0)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0.41344999999999998</v>
      </c>
      <c r="O81" s="303"/>
      <c r="P81" s="2093">
        <f>+'BALANCE-SHEET-2020-leva'!P81/1000</f>
        <v>0</v>
      </c>
      <c r="Q81" s="1225">
        <f>+'BALANCE-SHEET-2020-leva'!Q81/1000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+'BALANCE-SHEET-2020-leva'!D82/1000+IF(+Rounding!$C$54=$B82,+Rounding!D$54,0)+IF(+Rounding!$C$55=$B82,+Rounding!D$55,0)</f>
        <v>8.131999999999999E-2</v>
      </c>
      <c r="E82" s="662">
        <f>+'BALANCE-SHEET-2020-leva'!E82/1000+IF(+Rounding!$C$54=$B82,+Rounding!E$54,0)+IF(+Rounding!$C$55=$B82,+Rounding!E$55,0)</f>
        <v>0</v>
      </c>
      <c r="F82" s="154"/>
      <c r="G82" s="661">
        <f>+'BALANCE-SHEET-2020-leva'!G82/1000+IF(+Rounding!$G$54=$B82,+Rounding!H$54,0)+IF(+Rounding!$G$55=$B82,+Rounding!H$55,0)</f>
        <v>0</v>
      </c>
      <c r="H82" s="662">
        <f>+'BALANCE-SHEET-2020-leva'!H82/1000+IF(+Rounding!$G$54=$B82,+Rounding!I$54,0)+IF(+Rounding!$G$55=$B82,+Rounding!I$55,0)</f>
        <v>0</v>
      </c>
      <c r="I82" s="154"/>
      <c r="J82" s="661">
        <f>+'BALANCE-SHEET-2020-leva'!J82/1000+IF(+Rounding!$K$54=$B82,+Rounding!L$54,0)+IF(+Rounding!$K$55=$B82,+Rounding!L$55,0)</f>
        <v>0</v>
      </c>
      <c r="K82" s="662">
        <f>+'BALANCE-SHEET-2020-leva'!K82/1000+IF(+Rounding!$K$54=$B82,+Rounding!M$54,0)+IF(+Rounding!$K$55=$B82,+Rounding!M$55,0)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8.131999999999999E-2</v>
      </c>
      <c r="N82" s="662">
        <f>+E82+H82+K82+IF(+Rounding!$O$54=$B82,+Rounding!Q$54,0)+IF(+Rounding!$O$55=$B82,+Rounding!Q$55,0)-Q82</f>
        <v>0</v>
      </c>
      <c r="O82" s="303"/>
      <c r="P82" s="1221">
        <f>+'BALANCE-SHEET-2020-leva'!P82/1000</f>
        <v>0</v>
      </c>
      <c r="Q82" s="1222">
        <f>+'BALANCE-SHEET-2020-leva'!Q82/1000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8.1986399999999993</v>
      </c>
      <c r="E83" s="676">
        <f>+SUM(E74:E82)</f>
        <v>4.8468800000000005</v>
      </c>
      <c r="F83" s="154"/>
      <c r="G83" s="675">
        <f>+SUM(G74:G82)</f>
        <v>0.40293999999999996</v>
      </c>
      <c r="H83" s="676">
        <f>+SUM(H74:H82)</f>
        <v>0.41344999999999998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8.6015800000000002</v>
      </c>
      <c r="N83" s="676">
        <f>+SUM(N74:N82)</f>
        <v>5.2603300000000006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+'BALANCE-SHEET-2020-leva'!D85/1000+IF(+Rounding!$C$54=$B85,+Rounding!D$54,0)+IF(+Rounding!$C$55=$B85,+Rounding!D$55,0)</f>
        <v>0</v>
      </c>
      <c r="E85" s="660">
        <f>+'BALANCE-SHEET-2020-leva'!E85/1000+IF(+Rounding!$C$54=$B85,+Rounding!E$54,0)+IF(+Rounding!$C$55=$B85,+Rounding!E$55,0)</f>
        <v>10.181649999999999</v>
      </c>
      <c r="F85" s="154"/>
      <c r="G85" s="659">
        <f>+'BALANCE-SHEET-2020-leva'!G85/1000+IF(+Rounding!$G$54=$B85,+Rounding!H$54,0)+IF(+Rounding!$G$55=$B85,+Rounding!H$55,0)</f>
        <v>0</v>
      </c>
      <c r="H85" s="660">
        <f>+'BALANCE-SHEET-2020-leva'!H85/1000+IF(+Rounding!$G$54=$B85,+Rounding!I$54,0)+IF(+Rounding!$G$55=$B85,+Rounding!I$55,0)</f>
        <v>0</v>
      </c>
      <c r="I85" s="154"/>
      <c r="J85" s="659">
        <f>+'BALANCE-SHEET-2020-leva'!J85/1000+IF(+Rounding!$K$54=$B85,+Rounding!L$54,0)+IF(+Rounding!$K$55=$B85,+Rounding!L$55,0)</f>
        <v>0</v>
      </c>
      <c r="K85" s="660">
        <f>+'BALANCE-SHEET-2020-leva'!K85/1000+IF(+Rounding!$K$54=$B85,+Rounding!M$54,0)+IF(+Rounding!$K$55=$B85,+Rounding!M$55,0)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10.181649999999999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+'BALANCE-SHEET-2020-leva'!D86/1000+IF(+Rounding!$C$54=$B86,+Rounding!D$54,0)+IF(+Rounding!$C$55=$B86,+Rounding!D$55,0)</f>
        <v>0</v>
      </c>
      <c r="E86" s="662">
        <f>+'BALANCE-SHEET-2020-leva'!E86/1000+IF(+Rounding!$C$54=$B86,+Rounding!E$54,0)+IF(+Rounding!$C$55=$B86,+Rounding!E$55,0)</f>
        <v>0</v>
      </c>
      <c r="F86" s="154"/>
      <c r="G86" s="661">
        <f>+'BALANCE-SHEET-2020-leva'!G86/1000+IF(+Rounding!$G$54=$B86,+Rounding!H$54,0)+IF(+Rounding!$G$55=$B86,+Rounding!H$55,0)</f>
        <v>0</v>
      </c>
      <c r="H86" s="662">
        <f>+'BALANCE-SHEET-2020-leva'!H86/1000+IF(+Rounding!$G$54=$B86,+Rounding!I$54,0)+IF(+Rounding!$G$55=$B86,+Rounding!I$55,0)</f>
        <v>0</v>
      </c>
      <c r="I86" s="154"/>
      <c r="J86" s="661">
        <f>+'BALANCE-SHEET-2020-leva'!J86/1000+IF(+Rounding!$K$54=$B86,+Rounding!L$54,0)+IF(+Rounding!$K$55=$B86,+Rounding!L$55,0)</f>
        <v>0</v>
      </c>
      <c r="K86" s="662">
        <f>+'BALANCE-SHEET-2020-leva'!K86/1000+IF(+Rounding!$K$54=$B86,+Rounding!M$54,0)+IF(+Rounding!$K$55=$B86,+Rounding!M$55,0)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62" t="str">
        <f>+'BALANCE-SHEET-2020-leva'!P86:Q86</f>
        <v>O K</v>
      </c>
      <c r="Q86" s="2562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0</v>
      </c>
      <c r="E87" s="664">
        <f>+E85+E86</f>
        <v>10.181649999999999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10.181649999999999</v>
      </c>
      <c r="O87" s="303"/>
      <c r="P87" s="2563" t="str">
        <f>+'BALANCE-SHEET-2020-leva'!P87:Q87</f>
        <v>O K</v>
      </c>
      <c r="Q87" s="2563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8.1986399999999993</v>
      </c>
      <c r="E89" s="678">
        <f>+E72+E83+E87</f>
        <v>15.02853</v>
      </c>
      <c r="F89" s="154"/>
      <c r="G89" s="677">
        <f>+G72+G83+G87</f>
        <v>0.40293999999999996</v>
      </c>
      <c r="H89" s="678">
        <f>+H72+H83+H87</f>
        <v>0.41344999999999998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8.6015800000000002</v>
      </c>
      <c r="N89" s="678">
        <f>+N72+N83+N87</f>
        <v>15.441980000000001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6455</v>
      </c>
      <c r="E91" s="2037">
        <f>ROUND(+E66+E89,0)</f>
        <v>6487</v>
      </c>
      <c r="F91" s="154"/>
      <c r="G91" s="2036">
        <f>ROUND(+G66+G89,0)</f>
        <v>0</v>
      </c>
      <c r="H91" s="2037">
        <f>ROUND(+H66+H89,0)</f>
        <v>0</v>
      </c>
      <c r="I91" s="154"/>
      <c r="J91" s="2036">
        <f>ROUND(+J66+J89,0)</f>
        <v>0</v>
      </c>
      <c r="K91" s="2037">
        <f>ROUND(+K66+K89,0)</f>
        <v>0</v>
      </c>
      <c r="L91" s="154"/>
      <c r="M91" s="2036">
        <f>ROUND(+M66+M89,0)</f>
        <v>6455</v>
      </c>
      <c r="N91" s="2037">
        <f>ROUND(+N66+N89,0)</f>
        <v>6487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+ROUND('BALANCE-SHEET-2020-leva'!D92/1000,0)+Rounding!D63</f>
        <v>4</v>
      </c>
      <c r="E92" s="668">
        <f>+ROUND('BALANCE-SHEET-2020-leva'!E92/1000,0)+Rounding!E63</f>
        <v>2</v>
      </c>
      <c r="F92" s="154"/>
      <c r="G92" s="667">
        <f>+ROUND('BALANCE-SHEET-2020-leva'!G92/1000,0)+Rounding!H63</f>
        <v>0</v>
      </c>
      <c r="H92" s="668">
        <f>+ROUND('BALANCE-SHEET-2020-leva'!H92/1000,0)+Rounding!I63</f>
        <v>0</v>
      </c>
      <c r="I92" s="154"/>
      <c r="J92" s="667">
        <f>+ROUND('BALANCE-SHEET-2020-leva'!J92/1000,0)+Rounding!L63</f>
        <v>0</v>
      </c>
      <c r="K92" s="668">
        <f>+ROUND('BALANCE-SHEET-2020-leva'!K92/1000,0)+Rounding!M63</f>
        <v>0</v>
      </c>
      <c r="L92" s="154"/>
      <c r="M92" s="667">
        <f>+ROUND((D92+G92+J92),0)+Rounding!P63</f>
        <v>4</v>
      </c>
      <c r="N92" s="668">
        <f>+ROUND((E92+H92+K92),0)+Rounding!Q63</f>
        <v>2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1992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1978</v>
      </c>
      <c r="C96" s="658"/>
      <c r="D96" s="2034">
        <f>+'TRIAL-BALANCE'!K10</f>
        <v>44012</v>
      </c>
      <c r="E96" s="2018" t="s">
        <v>1979</v>
      </c>
      <c r="F96" s="154"/>
      <c r="G96" s="657"/>
      <c r="H96" s="822"/>
      <c r="I96" s="822"/>
      <c r="J96" s="822"/>
      <c r="K96" s="2020" t="s">
        <v>1971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64">
        <f>+'BALANCE-SHEET-2020-leva'!H97:J97</f>
        <v>0</v>
      </c>
      <c r="I97" s="2564"/>
      <c r="J97" s="2564"/>
      <c r="K97" s="2015"/>
      <c r="L97" s="164"/>
      <c r="M97" s="2569">
        <f>+'BALANCE-SHEET-2020-leva'!M97</f>
        <v>0</v>
      </c>
      <c r="N97" s="2569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+IF(+ROUND(+D55-D92,0)-ROUND(+SUM('BALANCE-SHEET-2020-leva'!D55-'BALANCE-SHEET-2020-leva'!D92)/1000,0)=0,"O K","НЕРАВНЕНИЕ !")</f>
        <v>O K</v>
      </c>
      <c r="E101" s="1955" t="str">
        <f>+IF(+ROUND(+E55-E92,0)-ROUND(+SUM('BALANCE-SHEET-2020-leva'!E55-'BALANCE-SHEET-2020-leva'!E92)/1000,0)=0,"O K","НЕРАВНЕНИЕ !")</f>
        <v>O K</v>
      </c>
      <c r="F101" s="152"/>
      <c r="G101" s="315" t="str">
        <f>+IF(+ROUND(+G55-G92,0)-ROUND(+SUM('BALANCE-SHEET-2020-leva'!G55-'BALANCE-SHEET-2020-leva'!G92)/1000,0)=0,"O K","НЕРАВНЕНИЕ !")</f>
        <v>O K</v>
      </c>
      <c r="H101" s="1956" t="str">
        <f>+IF(+ROUND(+H55-H92,0)-ROUND(+SUM('BALANCE-SHEET-2020-leva'!H55-'BALANCE-SHEET-2020-leva'!H92)/1000,0)=0,"O K","НЕРАВНЕНИЕ !")</f>
        <v>O K</v>
      </c>
      <c r="I101" s="152"/>
      <c r="J101" s="317" t="str">
        <f>+IF(+ROUND(+J55-J92,0)-ROUND(+SUM('BALANCE-SHEET-2020-leva'!J55-'BALANCE-SHEET-2020-leva'!J92)/1000,0)=0,"O K","НЕРАВНЕНИЕ !")</f>
        <v>O K</v>
      </c>
      <c r="K101" s="1957" t="str">
        <f>+IF(+ROUND(+K55-K92,0)-ROUND(+SUM('BALANCE-SHEET-2020-leva'!K55-'BALANCE-SHEET-2020-leva'!K92)/1000,0)=0,"O K","НЕРАВНЕНИЕ !")</f>
        <v>O K</v>
      </c>
      <c r="L101" s="152"/>
      <c r="M101" s="318" t="str">
        <f>+IF(+ROUND(+M55-M92,0)-ROUND(+SUM('BALANCE-SHEET-2020-leva'!M55-'BALANCE-SHEET-2020-leva'!M92)/1000,0)=0,"O K","НЕРАВНЕНИЕ !")</f>
        <v>O K</v>
      </c>
      <c r="N101" s="1958" t="str">
        <f>+IF(+ROUND(+N55-N92,0)-ROUND(+SUM('BALANCE-SHEET-2020-leva'!N55-'BALANCE-SHEET-2020-leva'!N92)/1000,0)=0,"O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+ROUND(+D55-D92,0)-ROUND(+SUM('BALANCE-SHEET-2020-leva'!D55-'BALANCE-SHEET-2020-leva'!D92)/1000,0)</f>
        <v>0</v>
      </c>
      <c r="E104" s="1954">
        <f>+ROUND(+E55-E92,0)-ROUND(+SUM('BALANCE-SHEET-2020-leva'!E55-'BALANCE-SHEET-2020-leva'!E92)/1000,0)</f>
        <v>0</v>
      </c>
      <c r="F104" s="1229"/>
      <c r="G104" s="1230">
        <f>+ROUND(+G55-G92,0)-ROUND(+SUM('BALANCE-SHEET-2020-leva'!G55-'BALANCE-SHEET-2020-leva'!G92)/1000,0)</f>
        <v>0</v>
      </c>
      <c r="H104" s="1961">
        <f>+ROUND(+H55-H92,0)-ROUND(+SUM('BALANCE-SHEET-2020-leva'!H55-'BALANCE-SHEET-2020-leva'!H92)/1000,0)</f>
        <v>0</v>
      </c>
      <c r="I104" s="1229"/>
      <c r="J104" s="1231">
        <f>+ROUND(+J55-J92,0)-ROUND(+SUM('BALANCE-SHEET-2020-leva'!J55-'BALANCE-SHEET-2020-leva'!J92)/1000,0)</f>
        <v>0</v>
      </c>
      <c r="K104" s="1960">
        <f>+ROUND(+K55-K92,0)-ROUND(+SUM('BALANCE-SHEET-2020-leva'!K55-'BALANCE-SHEET-2020-leva'!K92)/1000,0)</f>
        <v>0</v>
      </c>
      <c r="L104" s="1229"/>
      <c r="M104" s="1232">
        <f>+ROUND(+M55-M92,0)-ROUND(+SUM('BALANCE-SHEET-2020-leva'!M55-'BALANCE-SHEET-2020-leva'!M92)/1000,0)</f>
        <v>0</v>
      </c>
      <c r="N104" s="1959">
        <f>+ROUND(+N55-N92,0)-ROUND(+SUM('BALANCE-SHEET-2020-leva'!N55-'BALANCE-SHEET-2020-leva'!N92)/1000,0)</f>
        <v>0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20" priority="116" stopIfTrue="1" operator="equal">
      <formula>"НЕРАВНЕНИЕ !"</formula>
    </cfRule>
  </conditionalFormatting>
  <conditionalFormatting sqref="D103:E104 G103:H104 J103:K104 M103:N104">
    <cfRule type="cellIs" dxfId="1319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8" priority="118" stopIfTrue="1" operator="lessThan">
      <formula>0</formula>
    </cfRule>
  </conditionalFormatting>
  <conditionalFormatting sqref="P48:Q48">
    <cfRule type="cellIs" dxfId="1317" priority="83" stopIfTrue="1" operator="notEqual">
      <formula>"O K"</formula>
    </cfRule>
  </conditionalFormatting>
  <conditionalFormatting sqref="P85:Q85">
    <cfRule type="cellIs" dxfId="1316" priority="80" stopIfTrue="1" operator="notEqual">
      <formula>"O K"</formula>
    </cfRule>
  </conditionalFormatting>
  <conditionalFormatting sqref="K3">
    <cfRule type="cellIs" dxfId="1315" priority="77" stopIfTrue="1" operator="equal">
      <formula>0</formula>
    </cfRule>
  </conditionalFormatting>
  <conditionalFormatting sqref="N1">
    <cfRule type="cellIs" dxfId="1314" priority="76" stopIfTrue="1" operator="equal">
      <formula>0</formula>
    </cfRule>
  </conditionalFormatting>
  <conditionalFormatting sqref="P50">
    <cfRule type="cellIs" dxfId="1313" priority="71" stopIfTrue="1" operator="notEqual">
      <formula>"O K"</formula>
    </cfRule>
  </conditionalFormatting>
  <conditionalFormatting sqref="P50:Q50">
    <cfRule type="cellIs" dxfId="1312" priority="70" stopIfTrue="1" operator="equal">
      <formula>"O K"</formula>
    </cfRule>
  </conditionalFormatting>
  <conditionalFormatting sqref="P87">
    <cfRule type="cellIs" dxfId="1311" priority="67" stopIfTrue="1" operator="notEqual">
      <formula>"O K"</formula>
    </cfRule>
  </conditionalFormatting>
  <conditionalFormatting sqref="P87:Q87">
    <cfRule type="cellIs" dxfId="1310" priority="66" stopIfTrue="1" operator="equal">
      <formula>"O K"</formula>
    </cfRule>
  </conditionalFormatting>
  <conditionalFormatting sqref="P86">
    <cfRule type="cellIs" dxfId="1309" priority="65" stopIfTrue="1" operator="notEqual">
      <formula>"O K"</formula>
    </cfRule>
  </conditionalFormatting>
  <conditionalFormatting sqref="P86:Q86">
    <cfRule type="cellIs" dxfId="1308" priority="64" stopIfTrue="1" operator="equal">
      <formula>"O K"</formula>
    </cfRule>
  </conditionalFormatting>
  <conditionalFormatting sqref="P66">
    <cfRule type="cellIs" dxfId="1307" priority="55" stopIfTrue="1" operator="notEqual">
      <formula>"O K"</formula>
    </cfRule>
  </conditionalFormatting>
  <conditionalFormatting sqref="P66:Q66">
    <cfRule type="cellIs" dxfId="1306" priority="54" stopIfTrue="1" operator="equal">
      <formula>"O K"</formula>
    </cfRule>
  </conditionalFormatting>
  <conditionalFormatting sqref="P67">
    <cfRule type="cellIs" dxfId="1305" priority="53" stopIfTrue="1" operator="notEqual">
      <formula>"O K"</formula>
    </cfRule>
  </conditionalFormatting>
  <conditionalFormatting sqref="P67:Q67">
    <cfRule type="cellIs" dxfId="1304" priority="52" stopIfTrue="1" operator="equal">
      <formula>"O K"</formula>
    </cfRule>
  </conditionalFormatting>
  <conditionalFormatting sqref="A9">
    <cfRule type="cellIs" dxfId="1303" priority="44" operator="equal">
      <formula>"Непопълнен ред в таблица 'Cash-deficit'!"</formula>
    </cfRule>
  </conditionalFormatting>
  <conditionalFormatting sqref="A60">
    <cfRule type="cellIs" dxfId="1302" priority="43" operator="equal">
      <formula>"Непопълнен ред в таблица 'Cash-deficit'!"</formula>
    </cfRule>
  </conditionalFormatting>
  <conditionalFormatting sqref="A3:D3">
    <cfRule type="cellIs" dxfId="1301" priority="42" stopIfTrue="1" operator="equal">
      <formula>0</formula>
    </cfRule>
  </conditionalFormatting>
  <conditionalFormatting sqref="M23:N23 M30:N30 M35:N35 M39:N39 M47:N47">
    <cfRule type="cellIs" dxfId="1300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9" priority="41" stopIfTrue="1" operator="lessThan">
      <formula>0</formula>
    </cfRule>
  </conditionalFormatting>
  <conditionalFormatting sqref="M68:N68 M73:N73 M84:N84">
    <cfRule type="cellIs" dxfId="1298" priority="38" stopIfTrue="1" operator="equal">
      <formula>"НЕРАВНЕНИЕ !"</formula>
    </cfRule>
  </conditionalFormatting>
  <conditionalFormatting sqref="M85:N87 M69:N72 M74:N83 M89:N89 M91:N91">
    <cfRule type="cellIs" dxfId="1297" priority="39" stopIfTrue="1" operator="lessThan">
      <formula>0</formula>
    </cfRule>
  </conditionalFormatting>
  <conditionalFormatting sqref="E2:H2">
    <cfRule type="cellIs" dxfId="1296" priority="11" operator="equal">
      <formula>"отчетено НЕРАВНЕНИЕ в таблица 'Status'!"</formula>
    </cfRule>
    <cfRule type="cellIs" dxfId="1295" priority="12" operator="equal">
      <formula>0</formula>
    </cfRule>
  </conditionalFormatting>
  <conditionalFormatting sqref="D6:E6">
    <cfRule type="cellIs" dxfId="1294" priority="10" operator="notEqual">
      <formula>0</formula>
    </cfRule>
  </conditionalFormatting>
  <conditionalFormatting sqref="G6:H6">
    <cfRule type="cellIs" dxfId="1293" priority="9" operator="notEqual">
      <formula>0</formula>
    </cfRule>
  </conditionalFormatting>
  <conditionalFormatting sqref="J2:K2">
    <cfRule type="cellIs" dxfId="1292" priority="8" operator="notEqual">
      <formula>0</formula>
    </cfRule>
  </conditionalFormatting>
  <conditionalFormatting sqref="M2:N2">
    <cfRule type="cellIs" dxfId="1291" priority="7" operator="notEqual">
      <formula>0</formula>
    </cfRule>
  </conditionalFormatting>
  <conditionalFormatting sqref="P49">
    <cfRule type="cellIs" dxfId="1290" priority="6" stopIfTrue="1" operator="notEqual">
      <formula>"O K"</formula>
    </cfRule>
  </conditionalFormatting>
  <conditionalFormatting sqref="P49:Q49">
    <cfRule type="cellIs" dxfId="1289" priority="5" stopIfTrue="1" operator="equal">
      <formula>"O K"</formula>
    </cfRule>
  </conditionalFormatting>
  <conditionalFormatting sqref="P100">
    <cfRule type="cellIs" dxfId="1288" priority="4" stopIfTrue="1" operator="equal">
      <formula>"НЕРАВНЕНИЕ !"</formula>
    </cfRule>
  </conditionalFormatting>
  <conditionalFormatting sqref="P101">
    <cfRule type="cellIs" dxfId="1287" priority="3" stopIfTrue="1" operator="notEqual">
      <formula>0</formula>
    </cfRule>
  </conditionalFormatting>
  <conditionalFormatting sqref="Q100">
    <cfRule type="cellIs" dxfId="1286" priority="2" stopIfTrue="1" operator="equal">
      <formula>"НЕРАВНЕНИЕ !"</formula>
    </cfRule>
  </conditionalFormatting>
  <conditionalFormatting sqref="Q101">
    <cfRule type="cellIs" dxfId="1285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H46" sqref="H46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Средно училище Георги Стойков Раковски</v>
      </c>
      <c r="B1" s="2547"/>
      <c r="C1" s="2547"/>
      <c r="D1" s="2548"/>
      <c r="E1" s="756" t="s">
        <v>791</v>
      </c>
      <c r="F1" s="743"/>
      <c r="G1" s="2544">
        <f>+'TRIAL-BALANCE'!C6</f>
        <v>104076411</v>
      </c>
      <c r="H1" s="2545"/>
      <c r="I1" s="743"/>
      <c r="J1" s="755" t="s">
        <v>1211</v>
      </c>
      <c r="K1" s="978">
        <f>+'TRIAL-BALANCE'!C8</f>
        <v>0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97">
        <f>+'BALANCE-SHEET-2020-leva'!E2</f>
        <v>0</v>
      </c>
      <c r="F2" s="2597"/>
      <c r="G2" s="2597"/>
      <c r="H2" s="2597"/>
      <c r="I2" s="743"/>
      <c r="J2" s="2604">
        <f>+'BALANCE-SHEET-2020-leva'!J2:K2</f>
        <v>0</v>
      </c>
      <c r="K2" s="2604"/>
      <c r="L2" s="743"/>
      <c r="M2" s="2604">
        <f>+'BALANCE-SHEET-2020-leva'!M2:N2</f>
        <v>0</v>
      </c>
      <c r="N2" s="260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9" t="str">
        <f>+'TRIAL-BALANCE'!G4</f>
        <v>гр. Велико Търново, ул. Г. Измирлиев 2</v>
      </c>
      <c r="B3" s="2550"/>
      <c r="C3" s="2550"/>
      <c r="D3" s="2551"/>
      <c r="E3" s="757" t="s">
        <v>1205</v>
      </c>
      <c r="F3" s="743"/>
      <c r="G3" s="2595">
        <f>+'TRIAL-BALANCE'!J8</f>
        <v>0</v>
      </c>
      <c r="H3" s="2596"/>
      <c r="I3" s="743"/>
      <c r="J3" s="755" t="s">
        <v>2104</v>
      </c>
      <c r="K3" s="2532" t="str">
        <f>+'TRIAL-BALANCE'!G6</f>
        <v>sou_rakovski_vt@abv.bg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591" t="str">
        <f>+A1</f>
        <v>Средно училище Георги Стойков Раковски</v>
      </c>
      <c r="C5" s="2591"/>
      <c r="D5" s="2591"/>
      <c r="E5" s="2591"/>
      <c r="F5" s="2591"/>
      <c r="G5" s="2591"/>
      <c r="H5" s="1260" t="s">
        <v>1004</v>
      </c>
      <c r="I5" s="758"/>
      <c r="J5" s="2587" t="str">
        <f>+'TRIAL-BALANCE'!H12</f>
        <v>30 юни 2020 г.</v>
      </c>
      <c r="K5" s="2587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589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590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data-2019'!P235:P238)-SUM('R &amp; E data-2019'!O235:O238),2)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data-2019'!S235:S238)-SUM('R &amp; E data-2019'!R235:R238),2)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data-2019'!V235:V238)-SUM('R &amp; E data-2019'!U235:U238),2)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data-2019'!P239:P244)-SUM('R &amp; E data-2019'!O239:O244),2)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data-2019'!S239:S244)-SUM('R &amp; E data-2019'!R239:R244),2)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data-2019'!V239:V244)-SUM('R &amp; E data-2019'!U239:U244),2)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data-2019'!P245-'R &amp; E data-2019'!O245,2)</f>
        <v>0</v>
      </c>
      <c r="F15" s="749"/>
      <c r="G15" s="700">
        <f>+ROUND(+'TRIAL-BALANCE'!AA612-'TRIAL-BALANCE'!Z612,2)</f>
        <v>0</v>
      </c>
      <c r="H15" s="694">
        <f>+ROUND(+'R &amp; E data-2019'!S245-'R &amp; E data-2019'!R245,2)</f>
        <v>0</v>
      </c>
      <c r="I15" s="749"/>
      <c r="J15" s="700">
        <f>+ROUND(+'TRIAL-BALANCE'!AH612-'TRIAL-BALANCE'!AG612,2)</f>
        <v>0</v>
      </c>
      <c r="K15" s="694">
        <f>+ROUND(+'R &amp; E data-2019'!V245-'R &amp; E data-2019'!U245,2)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data-2019'!P246+'R &amp; E data-2019'!P292-'R &amp; E data-2019'!O246-'R &amp; E data-2019'!O292,2)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data-2019'!S246+'R &amp; E data-2019'!S292-'R &amp; E data-2019'!R246-'R &amp; E data-2019'!R292,2)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data-2019'!V246+'R &amp; E data-2019'!V292-'R &amp; E data-2019'!U246-'R &amp; E data-2019'!U292,2)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data-2019'!P252:P254)+'R &amp; E data-2019'!P284-SUM('R &amp; E data-2019'!O252:O254)-'R &amp; E data-2019'!O284,2)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data-2019'!S252:S254)+'R &amp; E data-2019'!S284-SUM('R &amp; E data-2019'!R252:R254)-'R &amp; E data-2019'!R284,2)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data-2019'!V252:V254)+'R &amp; E data-2019'!V284-SUM('R &amp; E data-2019'!U252:U254)-'R &amp; E data-2019'!U284,2)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data-2019'!P255-'R &amp; E data-2019'!O255,2)</f>
        <v>0</v>
      </c>
      <c r="F18" s="749"/>
      <c r="G18" s="700">
        <f>+ROUND(+'TRIAL-BALANCE'!AA622-'TRIAL-BALANCE'!Z622,2)</f>
        <v>0</v>
      </c>
      <c r="H18" s="694">
        <f>+ROUND(+'R &amp; E data-2019'!S255-'R &amp; E data-2019'!R255,2)</f>
        <v>0</v>
      </c>
      <c r="I18" s="749"/>
      <c r="J18" s="700">
        <f>+ROUND(+'TRIAL-BALANCE'!AH622-'TRIAL-BALANCE'!AG622,2)</f>
        <v>0</v>
      </c>
      <c r="K18" s="694">
        <f>+ROUND(+'R &amp; E data-2019'!V255-'R &amp; E data-2019'!U255,2)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data-2019'!P293:P324)-SUM('R &amp; E data-2019'!O293:O324),2)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data-2019'!S293:S324)-SUM('R &amp; E data-2019'!R293:R324),2)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data-2019'!V293:V324)-SUM('R &amp; E data-2019'!U293:U324),2)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data-2019'!P273:P282)-SUM('R &amp; E data-2019'!O273:O282),2)-(ROUND('R &amp; E data-2019'!P281,2)-ROUND('R &amp; E data-2019'!O281,2))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data-2019'!S273:S282)-SUM('R &amp; E data-2019'!R273:R282),2)-(ROUND('R &amp; E data-2019'!S281,2)-ROUND('R &amp; E data-2019'!R281,2))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data-2019'!V273:V282)-SUM('R &amp; E data-2019'!U273:U282),2)-(ROUND('R &amp; E data-2019'!V281,2)-ROUND('R &amp; E data-2019'!U281,2))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data-2019'!P285:P286)+SUM('R &amp; E data-2019'!P290:P291)-SUM('R &amp; E data-2019'!O285:O286)-SUM('R &amp; E data-2019'!O290:O291),2)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data-2019'!S285:S286)+SUM('R &amp; E data-2019'!S290:S291)-SUM('R &amp; E data-2019'!R285:R286)-SUM('R &amp; E data-2019'!R290:R291),2)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data-2019'!V285:V286)+SUM('R &amp; E data-2019'!V290:V291)-SUM('R &amp; E data-2019'!U285:U286)-SUM('R &amp; E data-2019'!U290:U291),2)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0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0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data-2019'!P247:P251)+SUM('R &amp; E data-2019'!P268:P269)-SUM('R &amp; E data-2019'!O247:O251)-SUM('R &amp; E data-2019'!O268:O269),2)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data-2019'!S247:S251)+SUM('R &amp; E data-2019'!S268:S269)-SUM('R &amp; E data-2019'!R247:R251)-SUM('R &amp; E data-2019'!R268:R269),2)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data-2019'!V247:V251)+SUM('R &amp; E data-2019'!V268:V269)-SUM('R &amp; E data-2019'!U247:U251)-SUM('R &amp; E data-2019'!U268:U269),2)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data-2019'!P256:P267)-SUM('R &amp; E data-2019'!O256:O267),2)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data-2019'!S256:S267)-SUM('R &amp; E data-2019'!R256:R267),2)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data-2019'!V256:V267)-SUM('R &amp; E data-2019'!U256:U267),2)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1869</v>
      </c>
      <c r="Q25" s="1895" t="str">
        <f>+'BALANCE-SHEET-2020-leva'!Q36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data-2019'!P270:P271)-SUM('R &amp; E data-2019'!O270:O271),2)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data-2019'!S270:S271)-SUM('R &amp; E data-2019'!R270:R271),2)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data-2019'!V270:V271)-SUM('R &amp; E data-2019'!U270:U271),2)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data-2019'!P283-'R &amp; E data-2019'!O283,2)+ROUND(+'R &amp; E data-2019'!P287-'R &amp; E data-2019'!O287,2)+ROUND(+'R &amp; E data-2019'!P325-'R &amp; E data-2019'!O325,2)+(ROUND('R &amp; E data-2019'!P281,2)-ROUND('R &amp; E data-2019'!O281,2))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data-2019'!S283-'R &amp; E data-2019'!R283,2)+ROUND(+'R &amp; E data-2019'!S287-'R &amp; E data-2019'!R287,2)+ROUND('R &amp; E data-2019'!S325-'R &amp; E data-2019'!R325,2)+(ROUND('R &amp; E data-2019'!S281,2)-ROUND('R &amp; E data-2019'!R281,2))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data-2019'!V283-'R &amp; E data-2019'!U283,2)+ROUND(+'R &amp; E data-2019'!V287-'R &amp; E data-2019'!U287,2)+ROUND('R &amp; E data-2019'!V325-'R &amp; E data-2019'!U325,2)+(ROUND('R &amp; E data-2019'!V281,2)-ROUND('R &amp; E data-2019'!U281,2))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data-2019'!P287-'R &amp; E data-2019'!O287,2)</f>
        <v>0</v>
      </c>
      <c r="F30" s="749"/>
      <c r="G30" s="1890">
        <f>+ROUND(+'TRIAL-BALANCE'!AA654-'TRIAL-BALANCE'!Z654,2)</f>
        <v>0</v>
      </c>
      <c r="H30" s="1891">
        <f>+ROUND(+'R &amp; E data-2019'!S287-'R &amp; E data-2019'!R287,2)</f>
        <v>0</v>
      </c>
      <c r="I30" s="749"/>
      <c r="J30" s="1890">
        <f>+ROUND(+'TRIAL-BALANCE'!AH654-'TRIAL-BALANCE'!AG654,2)</f>
        <v>0</v>
      </c>
      <c r="K30" s="1891">
        <f>+ROUND(+'R &amp; E data-2019'!V287-'R &amp; E data-2019'!U287,2)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data-2019'!P288:P289)-SUM('R &amp; E data-2019'!O288:O289),2)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data-2019'!S288:S289)-SUM('R &amp; E data-2019'!R288:R289),2)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data-2019'!V288:V289)-SUM('R &amp; E data-2019'!U288:U289),2)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data-2019'!P341:P342)+SUM('R &amp; E data-2019'!P359:P362)-SUM('R &amp; E data-2019'!O341:O342)-SUM('R &amp; E data-2019'!O359:O362),2)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data-2019'!S341:S342)+SUM('R &amp; E data-2019'!S359:S362)-SUM('R &amp; E data-2019'!R341:R342)-SUM('R &amp; E data-2019'!R359:R362),2)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data-2019'!V341:V342)+SUM('R &amp; E data-2019'!V359:V362)-SUM('R &amp; E data-2019'!U341:U342)-SUM('R &amp; E data-2019'!U359:U362),2)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data-2019'!P343:P348)+SUM('R &amp; E data-2019'!P355:P358)+SUM('R &amp; E data-2019'!P363:P371)-SUM('R &amp; E data-2019'!O343:O348)-SUM('R &amp; E data-2019'!O355:O358)-SUM('R &amp; E data-2019'!O363:O371),2)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data-2019'!S343:S348)+SUM('R &amp; E data-2019'!S355:S358)+SUM('R &amp; E data-2019'!S363:S371)-SUM('R &amp; E data-2019'!R343:R348)-SUM('R &amp; E data-2019'!R355:R358)-SUM('R &amp; E data-2019'!R363:R371),2)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data-2019'!V343:V348)+SUM('R &amp; E data-2019'!V355:V358)+SUM('R &amp; E data-2019'!V363:V371)-SUM('R &amp; E data-2019'!U343:U348)-SUM('R &amp; E data-2019'!U355:U358)-SUM('R &amp; E data-2019'!U363:U371),2)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data-2019'!P354-'R &amp; E data-2019'!O354,2)</f>
        <v>0</v>
      </c>
      <c r="F36" s="749"/>
      <c r="G36" s="700">
        <f>+ROUND(+'TRIAL-BALANCE'!AA721-'TRIAL-BALANCE'!Z721,2)</f>
        <v>0</v>
      </c>
      <c r="H36" s="694">
        <f>+ROUND(+'R &amp; E data-2019'!S354-'R &amp; E data-2019'!R354,2)</f>
        <v>0</v>
      </c>
      <c r="I36" s="749"/>
      <c r="J36" s="700">
        <f>+ROUND(+'TRIAL-BALANCE'!AH721-'TRIAL-BALANCE'!AG721,2)</f>
        <v>0</v>
      </c>
      <c r="K36" s="694">
        <f>+ROUND(+'R &amp; E data-2019'!V354-'R &amp; E data-2019'!U354,2)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data-2019'!P339:P340)+SUM('R &amp; E data-2019'!P349:P353)-SUM('R &amp; E data-2019'!O339:O340)-SUM('R &amp; E data-2019'!O349:O353),2)+ROUND(+'R &amp; E data-2019'!P424,2)</f>
        <v>60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data-2019'!S339:S340)+SUM('R &amp; E data-2019'!S349:S353)-SUM('R &amp; E data-2019'!R339:R340)-SUM('R &amp; E data-2019'!R349:R353),2)+ROUND(+'R &amp; E data-2019'!S424,2)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data-2019'!V339:V340)+SUM('R &amp; E data-2019'!V349:V353)-SUM('R &amp; E data-2019'!U339:U340)-SUM('R &amp; E data-2019'!U349:U353),2)+ROUND(+'R &amp; E data-2019'!V424,2)</f>
        <v>0</v>
      </c>
      <c r="L37" s="749"/>
      <c r="M37" s="701">
        <f t="shared" si="4"/>
        <v>0</v>
      </c>
      <c r="N37" s="695">
        <f t="shared" si="4"/>
        <v>60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0</v>
      </c>
      <c r="E38" s="693">
        <f>+ROUND(+SUM(E34:E37),2)</f>
        <v>60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60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0</v>
      </c>
      <c r="E40" s="712">
        <f>+ROUND(+E22+E27+E29+E32+E38,2)</f>
        <v>60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0</v>
      </c>
      <c r="N40" s="712">
        <f>+ROUND(+N22+N27+N29+N32+N38,2)</f>
        <v>60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6601.47</v>
      </c>
      <c r="E43" s="694">
        <f>+ROUND(+SUM('R &amp; E data-2019'!O17:O26)-SUM('R &amp; E data-2019'!P17:P26),2)</f>
        <v>23509.200000000001</v>
      </c>
      <c r="F43" s="749"/>
      <c r="G43" s="700">
        <f>+ROUND(+SUM('TRIAL-BALANCE'!Z384:Z393)-SUM('TRIAL-BALANCE'!AA384:AA393),2)</f>
        <v>714.63</v>
      </c>
      <c r="H43" s="694">
        <f>+ROUND(+SUM('R &amp; E data-2019'!R17:R26)-SUM('R &amp; E data-2019'!S17:S26),2)</f>
        <v>410.79</v>
      </c>
      <c r="I43" s="749"/>
      <c r="J43" s="700">
        <f>+ROUND(+SUM('TRIAL-BALANCE'!AG384:AG393)-SUM('TRIAL-BALANCE'!AH384:AH393),2)</f>
        <v>0</v>
      </c>
      <c r="K43" s="694">
        <f>+ROUND(+SUM('R &amp; E data-2019'!U17:U26)-SUM('R &amp; E data-2019'!V17:V26),2)</f>
        <v>0</v>
      </c>
      <c r="L43" s="749"/>
      <c r="M43" s="700">
        <f t="shared" ref="M43:M52" si="5">+ROUND(+D43+G43+J43,2)</f>
        <v>7316.1</v>
      </c>
      <c r="N43" s="694">
        <f t="shared" ref="N43:N50" si="6">+ROUND(+E43+H43+K43,2)</f>
        <v>23919.99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1905.6</v>
      </c>
      <c r="E44" s="694">
        <f>+ROUND(+SUM('R &amp; E data-2019'!O27:O34)+SUM('R &amp; E data-2019'!O66:O69)+SUM('R &amp; E data-2019'!O77:O78)-SUM('R &amp; E data-2019'!P27:P34)-SUM('R &amp; E data-2019'!P66:P69)-SUM('R &amp; E data-2019'!P77:P78),2)</f>
        <v>6143.41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data-2019'!R27:R34)+SUM('R &amp; E data-2019'!R66:R69)+SUM('R &amp; E data-2019'!R77:R78)-SUM('R &amp; E data-2019'!S27:S34)-SUM('R &amp; E data-2019'!S66:S69)-SUM('R &amp; E data-2019'!S77:S78),2)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data-2019'!U27:U34)+SUM('R &amp; E data-2019'!U66:U69)+SUM('R &amp; E data-2019'!U77:U78)-SUM('R &amp; E data-2019'!V27:V34)-SUM('R &amp; E data-2019'!V66:V69)-SUM('R &amp; E data-2019'!V77:V78),2)</f>
        <v>0</v>
      </c>
      <c r="L44" s="749"/>
      <c r="M44" s="700">
        <f t="shared" si="5"/>
        <v>1905.6</v>
      </c>
      <c r="N44" s="694">
        <f t="shared" si="6"/>
        <v>6143.41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58412.7</v>
      </c>
      <c r="E45" s="694">
        <f>+ROUND(+SUM('R &amp; E data-2019'!O35:O42)-SUM('R &amp; E data-2019'!P35:P42),2)</f>
        <v>82376.97</v>
      </c>
      <c r="F45" s="749"/>
      <c r="G45" s="700">
        <f>+ROUND(+SUM('TRIAL-BALANCE'!Z402:Z409)-SUM('TRIAL-BALANCE'!AA402:AA409),2)</f>
        <v>0</v>
      </c>
      <c r="H45" s="694">
        <f>+ROUND(+SUM('R &amp; E data-2019'!R35:R42)-SUM('R &amp; E data-2019'!S35:S42),2)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data-2019'!U35:U42)-SUM('R &amp; E data-2019'!V35:V42),2)</f>
        <v>0</v>
      </c>
      <c r="L45" s="749"/>
      <c r="M45" s="700">
        <f t="shared" si="5"/>
        <v>58412.7</v>
      </c>
      <c r="N45" s="694">
        <f t="shared" si="6"/>
        <v>82376.97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38131.72</v>
      </c>
      <c r="E46" s="694">
        <f>+ROUND(+SUM('R &amp; E data-2019'!O43:O50)-SUM('R &amp; E data-2019'!P43:P50),2)</f>
        <v>81984.95</v>
      </c>
      <c r="F46" s="749"/>
      <c r="G46" s="700">
        <f>+ROUND(+SUM('TRIAL-BALANCE'!Z410:Z417)-SUM('TRIAL-BALANCE'!AA410:AA417),2)</f>
        <v>3527.9</v>
      </c>
      <c r="H46" s="694">
        <f>+ROUND(+SUM('R &amp; E data-2019'!R43:R50)-SUM('R &amp; E data-2019'!S43:S50),2)</f>
        <v>2645.15</v>
      </c>
      <c r="I46" s="749"/>
      <c r="J46" s="700">
        <f>+ROUND(+SUM('TRIAL-BALANCE'!AG410:AG417)-SUM('TRIAL-BALANCE'!AH410:AH417),2)</f>
        <v>0</v>
      </c>
      <c r="K46" s="694">
        <f>+ROUND(+SUM('R &amp; E data-2019'!U43:U50)-SUM('R &amp; E data-2019'!V43:V50),2)</f>
        <v>0</v>
      </c>
      <c r="L46" s="749"/>
      <c r="M46" s="700">
        <f t="shared" si="5"/>
        <v>41659.620000000003</v>
      </c>
      <c r="N46" s="694">
        <f t="shared" si="6"/>
        <v>84630.1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10235.81</v>
      </c>
      <c r="E47" s="694">
        <f>+ROUND(+SUM('R &amp; E data-2019'!O51:O57)-SUM('R &amp; E data-2019'!P51:P57),2)</f>
        <v>16623.03</v>
      </c>
      <c r="F47" s="749"/>
      <c r="G47" s="700">
        <f>+ROUND(+SUM('TRIAL-BALANCE'!Z418:Z424)-SUM('TRIAL-BALANCE'!AA418:AA424),2)</f>
        <v>753.64</v>
      </c>
      <c r="H47" s="694">
        <f>+ROUND(+SUM('R &amp; E data-2019'!R51:R57)-SUM('R &amp; E data-2019'!S51:S57),2)</f>
        <v>573.51</v>
      </c>
      <c r="I47" s="749"/>
      <c r="J47" s="700">
        <f>+ROUND(+SUM('TRIAL-BALANCE'!AG418:AG424)-SUM('TRIAL-BALANCE'!AH418:AH424),2)</f>
        <v>0</v>
      </c>
      <c r="K47" s="694">
        <f>+ROUND(+SUM('R &amp; E data-2019'!U51:U57)-SUM('R &amp; E data-2019'!V51:V57),2)</f>
        <v>0</v>
      </c>
      <c r="L47" s="749"/>
      <c r="M47" s="700">
        <f t="shared" si="5"/>
        <v>10989.45</v>
      </c>
      <c r="N47" s="694">
        <f t="shared" si="6"/>
        <v>17196.54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1011.16</v>
      </c>
      <c r="E48" s="694">
        <f>+ROUND(+SUM('R &amp; E data-2019'!O58:O65)-SUM('R &amp; E data-2019'!P58:P65),2)</f>
        <v>934.11</v>
      </c>
      <c r="F48" s="749"/>
      <c r="G48" s="700">
        <f>+ROUND(+SUM('TRIAL-BALANCE'!Z425:Z432)-SUM('TRIAL-BALANCE'!AA425:AA432),2)</f>
        <v>0</v>
      </c>
      <c r="H48" s="694">
        <f>+ROUND(+SUM('R &amp; E data-2019'!R58:R65)-SUM('R &amp; E data-2019'!S58:S65),2)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data-2019'!U58:U65)-SUM('R &amp; E data-2019'!V58:V65),2)</f>
        <v>0</v>
      </c>
      <c r="L48" s="749"/>
      <c r="M48" s="700">
        <f>+ROUND(+D48+G48+J48,2)+ROUND(P48,2)</f>
        <v>1011.16</v>
      </c>
      <c r="N48" s="694">
        <f>+ROUND(+E48+H48+K48,2)+ROUND(Q48,2)</f>
        <v>934.11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47.4</v>
      </c>
      <c r="E49" s="694">
        <f>+ROUND(+SUM('R &amp; E data-2019'!O83:O84)-SUM('R &amp; E data-2019'!P83:P84),2)</f>
        <v>264</v>
      </c>
      <c r="F49" s="749"/>
      <c r="G49" s="700">
        <f>+ROUND(+SUM('TRIAL-BALANCE'!Z450:Z451)-SUM('TRIAL-BALANCE'!AA450:AA451),2)</f>
        <v>0</v>
      </c>
      <c r="H49" s="694">
        <f>+ROUND(+SUM('R &amp; E data-2019'!R83:R84)-SUM('R &amp; E data-2019'!S83:S84),2)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data-2019'!U83:U84)-SUM('R &amp; E data-2019'!V83:V84),2)</f>
        <v>0</v>
      </c>
      <c r="L49" s="749"/>
      <c r="M49" s="700">
        <f t="shared" si="5"/>
        <v>47.4</v>
      </c>
      <c r="N49" s="694">
        <f t="shared" si="6"/>
        <v>264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1452.99</v>
      </c>
      <c r="E50" s="694">
        <f>+ROUND(+SUM('R &amp; E data-2019'!O111:O114)-SUM('R &amp; E data-2019'!P111:P114),2)</f>
        <v>1514.04</v>
      </c>
      <c r="F50" s="749"/>
      <c r="G50" s="700">
        <f>+ROUND(+SUM('TRIAL-BALANCE'!Z478:Z481)-SUM('TRIAL-BALANCE'!AA478:AA481),2)</f>
        <v>0</v>
      </c>
      <c r="H50" s="694">
        <f>+ROUND(+SUM('R &amp; E data-2019'!R111:R114)-SUM('R &amp; E data-2019'!S111:S114),2)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data-2019'!U111:U114)-SUM('R &amp; E data-2019'!V111:V114),2)</f>
        <v>0</v>
      </c>
      <c r="L50" s="749"/>
      <c r="M50" s="700">
        <f t="shared" si="5"/>
        <v>1452.99</v>
      </c>
      <c r="N50" s="694">
        <f t="shared" si="6"/>
        <v>1514.04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data-2019'!O79:O82)+SUM('R &amp; E data-2019'!O85:O88)+SUM('R &amp; E data-2019'!O212:O213)-SUM('R &amp; E data-2019'!P79:P82)-SUM('R &amp; E data-2019'!P85:P88)-SUM('R &amp; E data-2019'!P212:P213),2)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data-2019'!R79:R82)+SUM('R &amp; E data-2019'!R85:R88)+SUM('R &amp; E data-2019'!R212:R213)-SUM('R &amp; E data-2019'!S79:S82)-SUM('R &amp; E data-2019'!S85:S88)-SUM('R &amp; E data-2019'!S212:S213),2)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data-2019'!U79:U82)+SUM('R &amp; E data-2019'!U85:U88)+SUM('R &amp; E data-2019'!U212:U213)-SUM('R &amp; E data-2019'!V79:V82)-SUM('R &amp; E data-2019'!V85:V88)-SUM('R &amp; E data-2019'!V212:V213),2)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data-2019'!O206:O211)-SUM('R &amp; E data-2019'!P206:P211),2)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data-2019'!R206:R211)-SUM('R &amp; E data-2019'!S206:S211),2)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data-2019'!U206:U211)-SUM('R &amp; E data-2019'!V206:V211),2)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117798.85</v>
      </c>
      <c r="E53" s="698">
        <f>+ROUND(+SUM(E43:E52),2)</f>
        <v>213349.71</v>
      </c>
      <c r="F53" s="749"/>
      <c r="G53" s="705">
        <f>+ROUND(+SUM(G43:G52),2)</f>
        <v>4996.17</v>
      </c>
      <c r="H53" s="698">
        <f>+ROUND(+SUM(H43:H52),2)</f>
        <v>3629.45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122795.02</v>
      </c>
      <c r="N53" s="698">
        <f>+ROUND(+SUM(N43:N52),2)</f>
        <v>216979.16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data-2019'!O89:O93)+SUM('R &amp; E data-2019'!O106:O107)-SUM('R &amp; E data-2019'!P89:P93)-SUM('R &amp; E data-2019'!P106:P107),2)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data-2019'!R89:R93)+SUM('R &amp; E data-2019'!R106:R107)-SUM('R &amp; E data-2019'!S89:S93)-SUM('R &amp; E data-2019'!S106:S107),2)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data-2019'!U89:U93)+SUM('R &amp; E data-2019'!U106:U107)-SUM('R &amp; E data-2019'!V89:V93)-SUM('R &amp; E data-2019'!V106:V107),2)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data-2019'!O94:O105)-SUM('R &amp; E data-2019'!P94:P105),2)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data-2019'!R94:R105)-SUM('R &amp; E data-2019'!S94:S105),2)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data-2019'!U94:U105)-SUM('R &amp; E data-2019'!V94:V105),2)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data-2019'!O108:O109)-SUM('R &amp; E data-2019'!P108:P109),2)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data-2019'!R108:R109)-SUM('R &amp; E data-2019'!S108:S109),2)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data-2019'!U108:U109)-SUM('R &amp; E data-2019'!V108:V109),2)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data-2019'!O115:O126)-SUM('R &amp; E data-2019'!P115:P126),2)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data-2019'!R115:R126)-SUM('R &amp; E data-2019'!S115:S126),2)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data-2019'!U115:U126)-SUM('R &amp; E data-2019'!V115:V126),2)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data-2019'!O127:O140)-SUM('R &amp; E data-2019'!P127:P140),2)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data-2019'!R127:R140)-SUM('R &amp; E data-2019'!S127:S140),2)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data-2019'!U127:U140)-SUM('R &amp; E data-2019'!V127:V140),2)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data-2019'!O142:O149)+SUM('R &amp; E data-2019'!O154:O155)-SUM('R &amp; E data-2019'!P142:P149)-SUM('R &amp; E data-2019'!P154:P155),2)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data-2019'!R142:R149)+SUM('R &amp; E data-2019'!R154:R155)-SUM('R &amp; E data-2019'!S142:S149)-SUM('R &amp; E data-2019'!S154:S155),2)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data-2019'!U142:U149)+SUM('R &amp; E data-2019'!U154:U155)-SUM('R &amp; E data-2019'!V142:V149)-SUM('R &amp; E data-2019'!V154:V155),2)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data-2019'!O150:O153)-SUM('R &amp; E data-2019'!P150:P153),2)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data-2019'!R150:R153)-SUM('R &amp; E data-2019'!S150:S153),2)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data-2019'!U150:U153)-SUM('R &amp; E data-2019'!V150:V153),2)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data-2019'!O157:O161)+SUM('R &amp; E data-2019'!O166:O169)+SUM('R &amp; E data-2019'!O173:O176)+SUM('R &amp; E data-2019'!O181:O184)+SUM('R &amp; E data-2019'!O187:O190)+SUM('R &amp; E data-2019'!O193:O195)+'R &amp; E data-2019'!O198-SUM('R &amp; E data-2019'!P157:P161)-SUM('R &amp; E data-2019'!P166:P169)-SUM('R &amp; E data-2019'!P173:P176)-SUM('R &amp; E data-2019'!P181:P184)-SUM('R &amp; E data-2019'!P187:P190)-SUM('R &amp; E data-2019'!P193:P195)-'R &amp; E data-2019'!P198,2)+ROUND(+'R &amp; E data-2019'!O424,2)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data-2019'!R157:R161)+SUM('R &amp; E data-2019'!R166:R169)+SUM('R &amp; E data-2019'!R173:R176)+SUM('R &amp; E data-2019'!R181:R184)+SUM('R &amp; E data-2019'!R187:R190)+SUM('R &amp; E data-2019'!R193:R195)+'R &amp; E data-2019'!R198-SUM('R &amp; E data-2019'!S157:S161)-SUM('R &amp; E data-2019'!S166:S169)-SUM('R &amp; E data-2019'!S173:S176)-SUM('R &amp; E data-2019'!S181:S184)-SUM('R &amp; E data-2019'!S187:S190)-SUM('R &amp; E data-2019'!S193:S195)-'R &amp; E data-2019'!S198,2)+ROUND(+'R &amp; E data-2019'!R424,2)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data-2019'!U157:U161)+SUM('R &amp; E data-2019'!U166:U169)+SUM('R &amp; E data-2019'!U173:U176)+SUM('R &amp; E data-2019'!U181:U184)+SUM('R &amp; E data-2019'!U187:U190)+SUM('R &amp; E data-2019'!U193:U195)+'R &amp; E data-2019'!U198-SUM('R &amp; E data-2019'!V157:V161)-SUM('R &amp; E data-2019'!V166:V169)-SUM('R &amp; E data-2019'!V173:V176)-SUM('R &amp; E data-2019'!V181:V184)-SUM('R &amp; E data-2019'!V187:V190)-SUM('R &amp; E data-2019'!V193:V195)-'R &amp; E data-2019'!V198,2)+ROUND(+'R &amp; E data-2019'!U424,2)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data-2019'!O162:O165)+SUM('R &amp; E data-2019'!O170:O172)+SUM('R &amp; E data-2019'!O177:O180)+SUM('R &amp; E data-2019'!O185:O186)+SUM('R &amp; E data-2019'!O191:O192)+SUM('R &amp; E data-2019'!O196:O197)-SUM('R &amp; E data-2019'!P162:P165)-SUM('R &amp; E data-2019'!P170:P172)-SUM('R &amp; E data-2019'!P177:P180)-SUM('R &amp; E data-2019'!P185:P186)-SUM('R &amp; E data-2019'!P191:P192)-SUM('R &amp; E data-2019'!P196:P197),2)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data-2019'!R162:R165)+SUM('R &amp; E data-2019'!R170:R172)+SUM('R &amp; E data-2019'!R177:R180)+SUM('R &amp; E data-2019'!R185:R186)+SUM('R &amp; E data-2019'!R191:R192)+SUM('R &amp; E data-2019'!R196:R197)-SUM('R &amp; E data-2019'!S162:S165)-SUM('R &amp; E data-2019'!S170:S172)-SUM('R &amp; E data-2019'!S177:S180)-SUM('R &amp; E data-2019'!S185:S186)-SUM('R &amp; E data-2019'!S191:S192)-SUM('R &amp; E data-2019'!S196:S197),2)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data-2019'!U162:U165)+SUM('R &amp; E data-2019'!U170:U172)+SUM('R &amp; E data-2019'!U177:U180)+SUM('R &amp; E data-2019'!U185:U186)+SUM('R &amp; E data-2019'!U191:U192)+SUM('R &amp; E data-2019'!U196:U197)-SUM('R &amp; E data-2019'!V162:V165)-SUM('R &amp; E data-2019'!V170:V172)-SUM('R &amp; E data-2019'!V177:V180)-SUM('R &amp; E data-2019'!V185:V186)-SUM('R &amp; E data-2019'!V191:V192)-SUM('R &amp; E data-2019'!V196:V197),2)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data-2019'!O70:O74)-SUM('R &amp; E data-2019'!P70:P74),2)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data-2019'!R70:R74)-SUM('R &amp; E data-2019'!S70:S74),2)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data-2019'!V396-'R &amp; E data-2019'!U396,2)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data-2019'!O75:O76)-SUM('R &amp; E data-2019'!P75:P76)+('R &amp; E data-2019'!O141-'R &amp; E data-2019'!P141)+('R &amp; E data-2019'!O156-'R &amp; E data-2019'!P156)+SUM('R &amp; E data-2019'!O199:O205)-SUM('R &amp; E data-2019'!P199:P205),2)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data-2019'!R75:R76)-SUM('R &amp; E data-2019'!S75:S76)+('R &amp; E data-2019'!R141-'R &amp; E data-2019'!S141)+('R &amp; E data-2019'!R156-'R &amp; E data-2019'!S156)+SUM('R &amp; E data-2019'!R199:R205)-SUM('R &amp; E data-2019'!S199:S205),2)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data-2019'!U75:U76)-SUM('R &amp; E data-2019'!V75:V76)+('R &amp; E data-2019'!U141-'R &amp; E data-2019'!V141)+('R &amp; E data-2019'!U156-'R &amp; E data-2019'!V156)+SUM('R &amp; E data-2019'!U199:U205)-SUM('R &amp; E data-2019'!V199:V205),2)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data-2019'!O199:O205)-SUM('R &amp; E data-2019'!P199:P205),2)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data-2019'!R199:R205)-SUM('R &amp; E data-2019'!S199:S205),2)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data-2019'!U199:U205)-SUM('R &amp; E data-2019'!V199:V205),2)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117798.85</v>
      </c>
      <c r="E77" s="719">
        <f>+ROUND(+E53+E58+E62+E66+E70+E72+E74,2)</f>
        <v>213349.71</v>
      </c>
      <c r="F77" s="749"/>
      <c r="G77" s="718">
        <f>+ROUND(+G53+G58+G62+G66+G70+G72+G74,2)</f>
        <v>4996.17</v>
      </c>
      <c r="H77" s="719">
        <f>+ROUND(+H53+H58+H62+H66+H70+H72+H74,2)</f>
        <v>3629.45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122795.02</v>
      </c>
      <c r="N77" s="719">
        <f>+ROUND(+N53+N58+N62+N66+N70+N72+N74,2)</f>
        <v>216979.16</v>
      </c>
      <c r="O77" s="152"/>
      <c r="P77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92911.4</v>
      </c>
      <c r="E79" s="694">
        <f>+ROUND(+SUM('R &amp; E data-2019'!P372:P391)-SUM('R &amp; E data-2019'!O372:O391),2)</f>
        <v>126700.94</v>
      </c>
      <c r="F79" s="749"/>
      <c r="G79" s="700">
        <f>+ROUND(+SUM('TRIAL-BALANCE'!AA739:AA758)-SUM('TRIAL-BALANCE'!Z739:Z758),2)</f>
        <v>5088</v>
      </c>
      <c r="H79" s="694">
        <f>+ROUND(+SUM('R &amp; E data-2019'!S372:S391)-SUM('R &amp; E data-2019'!R372:R391),2)</f>
        <v>3216</v>
      </c>
      <c r="I79" s="749"/>
      <c r="J79" s="700">
        <f>+ROUND(+SUM('TRIAL-BALANCE'!AH739:AH758)-SUM('TRIAL-BALANCE'!AG739:AG758),2)</f>
        <v>0</v>
      </c>
      <c r="K79" s="694">
        <f>+ROUND(+SUM('R &amp; E data-2019'!V372:V391)-SUM('R &amp; E data-2019'!U372:U391),2)</f>
        <v>0</v>
      </c>
      <c r="L79" s="749"/>
      <c r="M79" s="700">
        <f>+ROUND(+D79+G79+J79,2)</f>
        <v>97999.4</v>
      </c>
      <c r="N79" s="694">
        <f>+ROUND(+E79+H79+K79,2)</f>
        <v>129916.94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data-2019'!P421:P423)-SUM('R &amp; E data-2019'!O421:O423),2)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data-2019'!S421:S423)-SUM('R &amp; E data-2019'!R421:R423),2)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data-2019'!V421:V423)-SUM('R &amp; E data-2019'!U421:U423),2)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92911.4</v>
      </c>
      <c r="E81" s="716">
        <f>+ROUND(+SUM(E79:E80),2)</f>
        <v>126700.94</v>
      </c>
      <c r="F81" s="749"/>
      <c r="G81" s="715">
        <f>+ROUND(+SUM(G79:G80),2)</f>
        <v>5088</v>
      </c>
      <c r="H81" s="716">
        <f>+ROUND(+SUM(H79:H80),2)</f>
        <v>3216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97999.4</v>
      </c>
      <c r="N81" s="716">
        <f>+ROUND(+SUM(N79:N80),2)</f>
        <v>129916.94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data-2019'!P110+'R &amp; E data-2019'!P272+SUM('R &amp; E data-2019'!P326:P336)-'R &amp; E data-2019'!O110-'R &amp; E data-2019'!O272-SUM('R &amp; E data-2019'!O326:O336),2)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data-2019'!S110+'R &amp; E data-2019'!S272+SUM('R &amp; E data-2019'!S326:S336)-'R &amp; E data-2019'!R110-'R &amp; E data-2019'!R272-SUM('R &amp; E data-2019'!R326:R336),2)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data-2019'!V110+'R &amp; E data-2019'!V272+SUM('R &amp; E data-2019'!V326:V336)-'R &amp; E data-2019'!U110-'R &amp; E data-2019'!U272-SUM('R &amp; E data-2019'!U326:U336),2)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data-2019'!P337:P338)-SUM('R &amp; E data-2019'!O337:O338),2)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data-2019'!S337:S338)-SUM('R &amp; E data-2019'!R337:R338),2)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data-2019'!V337:V338)-SUM('R &amp; E data-2019'!U337:U338),2)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0</v>
      </c>
      <c r="E88" s="694">
        <f>+ROUND(+SUM('R &amp; E data-2019'!P392:P395)+SUM('R &amp; E data-2019'!P397:P414)-SUM('R &amp; E data-2019'!O392:O395)-SUM('R &amp; E data-2019'!O397:O414),2)+ROUND('R &amp; E data-2019'!P396-'R &amp; E data-2019'!O396,2)</f>
        <v>1386125.87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data-2019'!S392:S395)+SUM('R &amp; E data-2019'!S397:S414)-SUM('R &amp; E data-2019'!R392:R395)-SUM('R &amp; E data-2019'!R397:R414),2)+ROUND('R &amp; E data-2019'!S396-'R &amp; E data-2019'!R396,2)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data-2019'!V392:V395)+SUM('R &amp; E data-2019'!V397:V414)-SUM('R &amp; E data-2019'!U392:U395)-SUM('R &amp; E data-2019'!U397:U414),2)</f>
        <v>0</v>
      </c>
      <c r="L88" s="749"/>
      <c r="M88" s="700">
        <f>+ROUND(+D88+G88+J88,2)</f>
        <v>0</v>
      </c>
      <c r="N88" s="694">
        <f>+ROUND(+E88+H88+K88,2)</f>
        <v>1386125.87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data-2019'!P415:P420)+SUM('R &amp; E data-2019'!P425:P431)-SUM('R &amp; E data-2019'!O415:O420)-SUM('R &amp; E data-2019'!O425:O431),2)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data-2019'!S415:S420)+SUM('R &amp; E data-2019'!S425:S431)-SUM('R &amp; E data-2019'!R415:R420)-SUM('R &amp; E data-2019'!R425:R431),2)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data-2019'!V415:V420)+SUM('R &amp; E data-2019'!V425:V431)-SUM('R &amp; E data-2019'!U415:U420)-SUM('R &amp; E data-2019'!U425:U431),2)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0</v>
      </c>
      <c r="E90" s="737">
        <f>+ROUND(+SUM(E88:E89),2)</f>
        <v>1386125.87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0</v>
      </c>
      <c r="N90" s="737">
        <f>+ROUND(+SUM(N88:N89),2)</f>
        <v>1386125.87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data-2019'!P432:P433)-SUM('R &amp; E data-2019'!O432:O433),2)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data-2019'!S432:S433)-SUM('R &amp; E data-2019'!R432:R433),2)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data-2019'!V432:V433)-SUM('R &amp; E data-2019'!U432:U433),2)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data-2019'!P434:P435)-SUM('R &amp; E data-2019'!O434:O435),2)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data-2019'!S434:S435)-SUM('R &amp; E data-2019'!R434:R435),2)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data-2019'!V434:V435)-SUM('R &amp; E data-2019'!U434:U435),2)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data-2019'!P436:P437)-SUM('R &amp; E data-2019'!O436:O437),2)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data-2019'!S436:S437)-SUM('R &amp; E data-2019'!R436:R437),2)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data-2019'!V436:V437)-SUM('R &amp; E data-2019'!U436:U437),2)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data-2019'!P450:P454)-SUM('R &amp; E data-2019'!O450:O454),2)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data-2019'!S450:S454)-SUM('R &amp; E data-2019'!R450:R454),2)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data-2019'!V450:V454)-SUM('R &amp; E data-2019'!U450:U454),2)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data-2019'!P438:P449)-SUM('R &amp; E data-2019'!O438:O449),2)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data-2019'!S438:S449)-SUM('R &amp; E data-2019'!R438:R449),2)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data-2019'!V438:V449)-SUM('R &amp; E data-2019'!U438:U449),2)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data-2019'!P455:P456)-SUM('R &amp; E data-2019'!O455:O456),2)</f>
        <v>242459.83</v>
      </c>
      <c r="F99" s="749"/>
      <c r="G99" s="700">
        <f>+ROUND(+SUM('TRIAL-BALANCE'!AA822:AA823)-SUM('TRIAL-BALANCE'!Z822:Z823),2)</f>
        <v>0</v>
      </c>
      <c r="H99" s="694">
        <f>+ROUND(+SUM('R &amp; E data-2019'!S455:S456)-SUM('R &amp; E data-2019'!R455:R456),2)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data-2019'!V455:V456)-SUM('R &amp; E data-2019'!U455:U456),2)</f>
        <v>0</v>
      </c>
      <c r="L99" s="749"/>
      <c r="M99" s="700">
        <f t="shared" si="10"/>
        <v>0</v>
      </c>
      <c r="N99" s="694">
        <f t="shared" si="10"/>
        <v>242459.83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data-2019'!P457:P459)-SUM('R &amp; E data-2019'!O457:O459),2)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data-2019'!S457:S459)-SUM('R &amp; E data-2019'!R457:R459),2)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data-2019'!V457:V459)-SUM('R &amp; E data-2019'!U457:U459),2)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data-2019'!P460:P461)-SUM('R &amp; E data-2019'!O460:O461),2)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data-2019'!S460:S461)-SUM('R &amp; E data-2019'!R460:R461),2)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data-2019'!V460:V461)-SUM('R &amp; E data-2019'!U460:U461),2)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0</v>
      </c>
      <c r="E102" s="737">
        <f>+ROUND(+SUM(E97:E101),2)</f>
        <v>242459.83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242459.83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data-2019'!O220-'R &amp; E data-2019'!P220,2)</f>
        <v>0</v>
      </c>
      <c r="F104" s="749"/>
      <c r="G104" s="700">
        <f>+ROUND(+'TRIAL-BALANCE'!Z587-'TRIAL-BALANCE'!AA587,2)</f>
        <v>0</v>
      </c>
      <c r="H104" s="694">
        <f>+ROUND(+'R &amp; E data-2019'!R220-'R &amp; E data-2019'!S220,2)</f>
        <v>0</v>
      </c>
      <c r="I104" s="749"/>
      <c r="J104" s="700">
        <f>+ROUND(+'TRIAL-BALANCE'!AG587-'TRIAL-BALANCE'!AH587,2)</f>
        <v>0</v>
      </c>
      <c r="K104" s="694">
        <f>+ROUND(+'R &amp; E data-2019'!U220-'R &amp; E data-2019'!V220,2)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data-2019'!O214:O219)+SUM('R &amp; E data-2019'!O221:O226)-SUM('R &amp; E data-2019'!P214:P219)-SUM('R &amp; E data-2019'!P221:P226),2)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data-2019'!R214:R219)+SUM('R &amp; E data-2019'!R221:R226)-SUM('R &amp; E data-2019'!S214:S219)-SUM('R &amp; E data-2019'!S221:S226),2)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data-2019'!U214:U219)+SUM('R &amp; E data-2019'!U221:U226)-SUM('R &amp; E data-2019'!V214:V219)-SUM('R &amp; E data-2019'!V221:V226),2)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data-2019'!O227:O228)-SUM('R &amp; E data-2019'!P227:P228),2)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data-2019'!R227:R228)-SUM('R &amp; E data-2019'!S227:S228),2)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data-2019'!U227:U228)-SUM('R &amp; E data-2019'!V227:V228),2)</f>
        <v>242459.83</v>
      </c>
      <c r="L106" s="749"/>
      <c r="M106" s="700">
        <f t="shared" si="11"/>
        <v>0</v>
      </c>
      <c r="N106" s="694">
        <f t="shared" si="11"/>
        <v>242459.83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data-2019'!O229:O231)-SUM('R &amp; E data-2019'!P229:P231),2)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data-2019'!R229:R231)-SUM('R &amp; E data-2019'!S229:S231),2)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data-2019'!U229:U231)-SUM('R &amp; E data-2019'!V229:V231),2)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data-2019'!O232:O233)-SUM('R &amp; E data-2019'!P232:P233),2)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data-2019'!R232:R233)-SUM('R &amp; E data-2019'!S232:S233),2)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data-2019'!U232:U233)-SUM('R &amp; E data-2019'!V232:V233),2)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242459.83</v>
      </c>
      <c r="L109" s="749"/>
      <c r="M109" s="736">
        <f>+ROUND(+SUM(M104:M108),2)</f>
        <v>0</v>
      </c>
      <c r="N109" s="737">
        <f>+ROUND(+SUM(N104:N108),2)</f>
        <v>242459.83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0</v>
      </c>
      <c r="E111" s="741">
        <f>+E90+E95+E102-E109</f>
        <v>1628585.7000000002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-242459.83</v>
      </c>
      <c r="L111" s="749"/>
      <c r="M111" s="740">
        <f>+M90+M95+M102-M109</f>
        <v>0</v>
      </c>
      <c r="N111" s="741">
        <f>+N90+N95+N102-N109</f>
        <v>1386125.87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-24887.45</v>
      </c>
      <c r="E113" s="699">
        <f>+ROUND(+E40+E81+E85+E111-E77,2)</f>
        <v>1541996.93</v>
      </c>
      <c r="F113" s="749"/>
      <c r="G113" s="706">
        <f>+ROUND(+G40+G81+G85+G111-G77,2)</f>
        <v>91.83</v>
      </c>
      <c r="H113" s="699">
        <f>+ROUND(+H40+H81+H85+H111-H77,2)</f>
        <v>-413.45</v>
      </c>
      <c r="I113" s="749"/>
      <c r="J113" s="706">
        <f>+ROUND(+J40+J81+J85+J111-J77,2)</f>
        <v>0</v>
      </c>
      <c r="K113" s="699">
        <f>+ROUND(+K40+K81+K85+K111-K77,2)</f>
        <v>-242459.83</v>
      </c>
      <c r="L113" s="749"/>
      <c r="M113" s="706">
        <f>+ROUND(+M40+M81+M85+M111-M77,2)</f>
        <v>-24795.62</v>
      </c>
      <c r="N113" s="699">
        <f>+ROUND(+N40+N81+N85+N111-N77,2)</f>
        <v>1299123.6499999999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44012</v>
      </c>
      <c r="E115" s="2017" t="s">
        <v>1974</v>
      </c>
      <c r="F115" s="749"/>
      <c r="G115" s="763"/>
      <c r="H115" s="767"/>
      <c r="I115" s="767"/>
      <c r="J115" s="767"/>
      <c r="K115" s="2016" t="s">
        <v>1972</v>
      </c>
      <c r="L115" s="749"/>
      <c r="M115" s="768"/>
      <c r="N115" s="769"/>
      <c r="O115" s="152"/>
      <c r="P11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86">
        <f>+'BALANCE-SHEET-2020-leva'!H97:J97</f>
        <v>0</v>
      </c>
      <c r="I116" s="2586"/>
      <c r="J116" s="2586"/>
      <c r="K116" s="763"/>
      <c r="L116" s="749"/>
      <c r="M116" s="2585">
        <f>+'BALANCE-SHEET-2020-leva'!M97:N97</f>
        <v>0</v>
      </c>
      <c r="N116" s="258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+ROUND(+P113,2)-ROUND('BALANCE-SHEET-2020-leva'!P65,2)</f>
        <v>0</v>
      </c>
      <c r="Q121" s="1704">
        <f>+ROUND(+Q113,2)-ROUND('BALANCE-SHEET-2020-leva'!Q65,2)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+ROUND(D113-'BALANCE-SHEET-2020-leva'!D65,2)</f>
        <v>0</v>
      </c>
      <c r="E123" s="1966">
        <f>+ROUND(E113-'BALANCE-SHEET-2020-leva'!E65,2)</f>
        <v>0</v>
      </c>
      <c r="F123" s="198"/>
      <c r="G123" s="931">
        <f>+ROUND(G113-'BALANCE-SHEET-2020-leva'!G65,2)</f>
        <v>0</v>
      </c>
      <c r="H123" s="1968">
        <f>+ROUND(H113-'BALANCE-SHEET-2020-leva'!H65,2)</f>
        <v>0</v>
      </c>
      <c r="I123" s="152"/>
      <c r="J123" s="933">
        <f>+ROUND(J113-'BALANCE-SHEET-2020-leva'!J65,2)</f>
        <v>0</v>
      </c>
      <c r="K123" s="1970">
        <f>+ROUND(K113-'BALANCE-SHEET-2020-leva'!K65,2)</f>
        <v>0</v>
      </c>
      <c r="L123" s="198"/>
      <c r="M123" s="967">
        <f>+ROUND(M113,2)-ROUND('BALANCE-SHEET-2020-leva'!M65,2)</f>
        <v>0</v>
      </c>
      <c r="N123" s="1974">
        <f>+ROUND(N113,2)-ROUND('BALANCE-SHEET-2020-leva'!N65,2)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data-2019'!P464,2)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data-2019'!S464,2)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data-2019'!V464,2)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data-2019'!Y464,2)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84" priority="422" stopIfTrue="1" operator="notEqual">
      <formula>0</formula>
    </cfRule>
  </conditionalFormatting>
  <conditionalFormatting sqref="M5">
    <cfRule type="cellIs" dxfId="1283" priority="423" stopIfTrue="1" operator="equal">
      <formula>0</formula>
    </cfRule>
  </conditionalFormatting>
  <conditionalFormatting sqref="A1:D1 G1:H1 G3:H3 K1">
    <cfRule type="cellIs" dxfId="1282" priority="424" stopIfTrue="1" operator="equal">
      <formula>0</formula>
    </cfRule>
  </conditionalFormatting>
  <conditionalFormatting sqref="D120:E121">
    <cfRule type="cellIs" dxfId="1281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80" priority="82" stopIfTrue="1" operator="equal">
      <formula>"НЕРАВНЕНИЕ !"</formula>
    </cfRule>
  </conditionalFormatting>
  <conditionalFormatting sqref="J120:K121 M120:N121">
    <cfRule type="cellIs" dxfId="1279" priority="79" stopIfTrue="1" operator="equal">
      <formula>"НЕРАВНЕНИЕ !"</formula>
    </cfRule>
  </conditionalFormatting>
  <conditionalFormatting sqref="K3">
    <cfRule type="cellIs" dxfId="1278" priority="78" stopIfTrue="1" operator="equal">
      <formula>0</formula>
    </cfRule>
  </conditionalFormatting>
  <conditionalFormatting sqref="N1">
    <cfRule type="cellIs" dxfId="1277" priority="77" stopIfTrue="1" operator="equal">
      <formula>0</formula>
    </cfRule>
  </conditionalFormatting>
  <conditionalFormatting sqref="P54">
    <cfRule type="cellIs" dxfId="1276" priority="60" stopIfTrue="1" operator="notEqual">
      <formula>"O K"</formula>
    </cfRule>
  </conditionalFormatting>
  <conditionalFormatting sqref="P55">
    <cfRule type="cellIs" dxfId="1275" priority="59" stopIfTrue="1" operator="notEqual">
      <formula>"O K"</formula>
    </cfRule>
  </conditionalFormatting>
  <conditionalFormatting sqref="P54:Q55">
    <cfRule type="cellIs" dxfId="1274" priority="58" stopIfTrue="1" operator="equal">
      <formula>"O K"</formula>
    </cfRule>
  </conditionalFormatting>
  <conditionalFormatting sqref="P120">
    <cfRule type="cellIs" dxfId="1273" priority="45" stopIfTrue="1" operator="equal">
      <formula>"НЕРАВНЕНИЕ !"</formula>
    </cfRule>
  </conditionalFormatting>
  <conditionalFormatting sqref="P121">
    <cfRule type="cellIs" dxfId="1272" priority="44" stopIfTrue="1" operator="notEqual">
      <formula>0</formula>
    </cfRule>
  </conditionalFormatting>
  <conditionalFormatting sqref="Q121">
    <cfRule type="cellIs" dxfId="1271" priority="43" stopIfTrue="1" operator="notEqual">
      <formula>0</formula>
    </cfRule>
  </conditionalFormatting>
  <conditionalFormatting sqref="Q120">
    <cfRule type="cellIs" dxfId="1270" priority="42" stopIfTrue="1" operator="equal">
      <formula>"НЕРАВНЕНИЕ !"</formula>
    </cfRule>
  </conditionalFormatting>
  <conditionalFormatting sqref="P114">
    <cfRule type="cellIs" dxfId="1269" priority="19" stopIfTrue="1" operator="notEqual">
      <formula>"O K"</formula>
    </cfRule>
  </conditionalFormatting>
  <conditionalFormatting sqref="P115">
    <cfRule type="cellIs" dxfId="1268" priority="18" stopIfTrue="1" operator="notEqual">
      <formula>"O K"</formula>
    </cfRule>
  </conditionalFormatting>
  <conditionalFormatting sqref="P114:Q115">
    <cfRule type="cellIs" dxfId="1267" priority="17" stopIfTrue="1" operator="equal">
      <formula>"O K"</formula>
    </cfRule>
  </conditionalFormatting>
  <conditionalFormatting sqref="A9">
    <cfRule type="cellIs" dxfId="1266" priority="16" operator="equal">
      <formula>"Непопълнен ред в таблица 'Cash-deficit'!"</formula>
    </cfRule>
  </conditionalFormatting>
  <conditionalFormatting sqref="A3:D3">
    <cfRule type="cellIs" dxfId="1265" priority="15" stopIfTrue="1" operator="equal">
      <formula>0</formula>
    </cfRule>
  </conditionalFormatting>
  <conditionalFormatting sqref="P75">
    <cfRule type="cellIs" dxfId="1264" priority="14" stopIfTrue="1" operator="notEqual">
      <formula>"O K"</formula>
    </cfRule>
  </conditionalFormatting>
  <conditionalFormatting sqref="P75:Q75">
    <cfRule type="cellIs" dxfId="1263" priority="13" stopIfTrue="1" operator="equal">
      <formula>"O K"</formula>
    </cfRule>
  </conditionalFormatting>
  <conditionalFormatting sqref="P77">
    <cfRule type="cellIs" dxfId="1262" priority="12" stopIfTrue="1" operator="notEqual">
      <formula>"O K"</formula>
    </cfRule>
  </conditionalFormatting>
  <conditionalFormatting sqref="P77:Q77">
    <cfRule type="cellIs" dxfId="1261" priority="11" stopIfTrue="1" operator="equal">
      <formula>"O K"</formula>
    </cfRule>
  </conditionalFormatting>
  <conditionalFormatting sqref="P76:Q76">
    <cfRule type="cellIs" dxfId="1260" priority="10" operator="notEqual">
      <formula>0</formula>
    </cfRule>
  </conditionalFormatting>
  <conditionalFormatting sqref="P30">
    <cfRule type="cellIs" dxfId="1259" priority="9" stopIfTrue="1" operator="notEqual">
      <formula>"O K"</formula>
    </cfRule>
  </conditionalFormatting>
  <conditionalFormatting sqref="P30:Q30">
    <cfRule type="cellIs" dxfId="1258" priority="8" stopIfTrue="1" operator="equal">
      <formula>"O K"</formula>
    </cfRule>
  </conditionalFormatting>
  <conditionalFormatting sqref="P32">
    <cfRule type="cellIs" dxfId="1257" priority="7" stopIfTrue="1" operator="notEqual">
      <formula>"O K"</formula>
    </cfRule>
  </conditionalFormatting>
  <conditionalFormatting sqref="P32:Q32">
    <cfRule type="cellIs" dxfId="1256" priority="6" stopIfTrue="1" operator="equal">
      <formula>"O K"</formula>
    </cfRule>
  </conditionalFormatting>
  <conditionalFormatting sqref="P31:Q31">
    <cfRule type="cellIs" dxfId="1255" priority="5" operator="notEqual">
      <formula>0</formula>
    </cfRule>
  </conditionalFormatting>
  <conditionalFormatting sqref="E2:H2">
    <cfRule type="cellIs" dxfId="1254" priority="3" operator="equal">
      <formula>"отчетено НЕРАВНЕНИЕ в таблица 'Status'!"</formula>
    </cfRule>
    <cfRule type="cellIs" dxfId="1253" priority="4" operator="equal">
      <formula>0</formula>
    </cfRule>
  </conditionalFormatting>
  <conditionalFormatting sqref="J2:K2">
    <cfRule type="cellIs" dxfId="1252" priority="2" operator="notEqual">
      <formula>0</formula>
    </cfRule>
  </conditionalFormatting>
  <conditionalFormatting sqref="M2:N2">
    <cfRule type="cellIs" dxfId="1251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06" t="str">
        <f>+'TRIAL-BALANCE'!E2</f>
        <v>Средно училище Георги Стойков Раковски</v>
      </c>
      <c r="B1" s="2607"/>
      <c r="C1" s="2607"/>
      <c r="D1" s="2608"/>
      <c r="E1" s="800" t="s">
        <v>1087</v>
      </c>
      <c r="F1" s="801"/>
      <c r="G1" s="2609">
        <f>+'TRIAL-BALANCE'!C6</f>
        <v>104076411</v>
      </c>
      <c r="H1" s="2610"/>
      <c r="I1" s="801"/>
      <c r="J1" s="802" t="s">
        <v>1088</v>
      </c>
      <c r="K1" s="1264">
        <f>+'TRIAL-BALANCE'!C8</f>
        <v>0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84">
        <f>+'BALANCE-SHEET-2020-leva'!E2</f>
        <v>0</v>
      </c>
      <c r="F2" s="2584"/>
      <c r="G2" s="2584"/>
      <c r="H2" s="2584"/>
      <c r="I2" s="801"/>
      <c r="J2" s="2572">
        <f>+'BALANCE-SHEET-2020-leva'!J2:K2</f>
        <v>0</v>
      </c>
      <c r="K2" s="2572"/>
      <c r="L2" s="801"/>
      <c r="M2" s="2572">
        <f>+'BALANCE-SHEET-2020-leva'!M2:N2</f>
        <v>0</v>
      </c>
      <c r="N2" s="257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95" t="str">
        <f>+'TRIAL-BALANCE'!G4</f>
        <v>гр. Велико Търново, ул. Г. Измирлиев 2</v>
      </c>
      <c r="B3" s="2496"/>
      <c r="C3" s="2496"/>
      <c r="D3" s="2497"/>
      <c r="E3" s="804" t="s">
        <v>1205</v>
      </c>
      <c r="F3" s="803"/>
      <c r="G3" s="2611">
        <f>+'TRIAL-BALANCE'!J8</f>
        <v>0</v>
      </c>
      <c r="H3" s="2612"/>
      <c r="I3" s="801"/>
      <c r="J3" s="2213" t="s">
        <v>2105</v>
      </c>
      <c r="K3" s="2479">
        <f>+'TRIAL-BALANCE'!J8</f>
        <v>0</v>
      </c>
      <c r="L3" s="2480"/>
      <c r="M3" s="2480"/>
      <c r="N3" s="2481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13" t="str">
        <f>+A1</f>
        <v>Средно училище Георги Стойков Раковски</v>
      </c>
      <c r="C5" s="2613"/>
      <c r="D5" s="2613"/>
      <c r="E5" s="2613"/>
      <c r="F5" s="2613"/>
      <c r="G5" s="2613"/>
      <c r="H5" s="808" t="s">
        <v>1004</v>
      </c>
      <c r="I5" s="809"/>
      <c r="J5" s="1265" t="str">
        <f>+'TRIAL-BALANCE'!H12</f>
        <v>30 юни 2020 г.</v>
      </c>
      <c r="K5" s="519"/>
      <c r="L5" s="810"/>
      <c r="M5" s="811" t="str">
        <f>+'TRIAL-BALANCE'!C10</f>
        <v>/с б о р е н/</v>
      </c>
      <c r="N5" s="811" t="str">
        <f>+'BALANCE-SHEET-2020'!N5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589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+'Income-2020-leva'!A9</f>
        <v>0</v>
      </c>
      <c r="B9" s="2590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658"/>
      <c r="D13" s="774">
        <f>+'Income-2020-leva'!D13/1000+IF(+Rounding!$C$131=$B13,+Rounding!D$131,0)+IF(+Rounding!$C$132=$B13,+Rounding!D$132,0)+IF(+Rounding!$C$133=$B13,+Rounding!D$133,0)</f>
        <v>0</v>
      </c>
      <c r="E13" s="775">
        <f>+'Income-2020-leva'!E13/1000+IF(+Rounding!$C$131=$B13,+Rounding!E$131,0)+IF(+Rounding!$C$132=$B13,+Rounding!E$132,0)+IF(+Rounding!$C$133=$B13,+Rounding!E$133,0)</f>
        <v>0</v>
      </c>
      <c r="F13" s="658"/>
      <c r="G13" s="774">
        <f>+'Income-2020-leva'!G13/1000+IF(+Rounding!$G$131=$B13,+Rounding!H$131,0)+IF(+Rounding!$G$132=$B13,+Rounding!H$132,0)+IF(+Rounding!$G$133=$B13,+Rounding!H$133,0)</f>
        <v>0</v>
      </c>
      <c r="H13" s="775">
        <f>+'Income-2020-leva'!H13/1000+IF(+Rounding!$G$131=$B13,+Rounding!I$131,0)+IF(+Rounding!$G$132=$B13,+Rounding!I$132,0)+IF(+Rounding!$G$133=$B13,+Rounding!I$133,0)</f>
        <v>0</v>
      </c>
      <c r="I13" s="658"/>
      <c r="J13" s="774">
        <f>+'Income-2020-leva'!J13/1000+IF(+Rounding!$K$131=$B13,+Rounding!L$131,0)+IF(+Rounding!$K$132=$B13,+Rounding!L$132,0)+IF(+Rounding!$K$133=$B13,+Rounding!L$133,0)</f>
        <v>0</v>
      </c>
      <c r="K13" s="775">
        <f>+'Income-2020-leva'!K13/1000+IF(+Rounding!$K$131=$B13,+Rounding!M$131,0)+IF(+Rounding!$K$132=$B13,+Rounding!M$132,0)+IF(+Rounding!$K$133=$B13,+Rounding!M$133,0)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658"/>
      <c r="D14" s="774">
        <f>+'Income-2020-leva'!D14/1000+IF(+Rounding!$C$131=$B14,+Rounding!D$131,0)+IF(+Rounding!$C$132=$B14,+Rounding!D$132,0)+IF(+Rounding!$C$133=$B14,+Rounding!D$133,0)</f>
        <v>0</v>
      </c>
      <c r="E14" s="775">
        <f>+'Income-2020-leva'!E14/1000+IF(+Rounding!$C$131=$B14,+Rounding!E$131,0)+IF(+Rounding!$C$132=$B14,+Rounding!E$132,0)+IF(+Rounding!$C$133=$B14,+Rounding!E$133,0)</f>
        <v>0</v>
      </c>
      <c r="F14" s="658"/>
      <c r="G14" s="774">
        <f>+'Income-2020-leva'!G14/1000+IF(+Rounding!$G$131=$B14,+Rounding!H$131,0)+IF(+Rounding!$G$132=$B14,+Rounding!H$132,0)+IF(+Rounding!$G$133=$B14,+Rounding!H$133,0)</f>
        <v>0</v>
      </c>
      <c r="H14" s="775">
        <f>+'Income-2020-leva'!H14/1000+IF(+Rounding!$G$131=$B14,+Rounding!I$131,0)+IF(+Rounding!$G$132=$B14,+Rounding!I$132,0)+IF(+Rounding!$G$133=$B14,+Rounding!I$133,0)</f>
        <v>0</v>
      </c>
      <c r="I14" s="658"/>
      <c r="J14" s="774">
        <f>+'Income-2020-leva'!J14/1000+IF(+Rounding!$K$131=$B14,+Rounding!L$131,0)+IF(+Rounding!$K$132=$B14,+Rounding!L$132,0)+IF(+Rounding!$K$133=$B14,+Rounding!L$133,0)</f>
        <v>0</v>
      </c>
      <c r="K14" s="775">
        <f>+'Income-2020-leva'!K14/1000+IF(+Rounding!$K$131=$B14,+Rounding!M$131,0)+IF(+Rounding!$K$132=$B14,+Rounding!M$132,0)+IF(+Rounding!$K$133=$B14,+Rounding!M$133,0)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+'Income-2020-leva'!D15/1000+IF(+Rounding!$C$131=$B15,+Rounding!D$131,0)+IF(+Rounding!$C$132=$B15,+Rounding!D$132,0)+IF(+Rounding!$C$133=$B15,+Rounding!D$133,0)</f>
        <v>0</v>
      </c>
      <c r="E15" s="775">
        <f>+'Income-2020-leva'!E15/1000+IF(+Rounding!$C$131=$B15,+Rounding!E$131,0)+IF(+Rounding!$C$132=$B15,+Rounding!E$132,0)+IF(+Rounding!$C$133=$B15,+Rounding!E$133,0)</f>
        <v>0</v>
      </c>
      <c r="F15" s="658"/>
      <c r="G15" s="774">
        <f>+'Income-2020-leva'!G15/1000+IF(+Rounding!$G$131=$B15,+Rounding!H$131,0)+IF(+Rounding!$G$132=$B15,+Rounding!H$132,0)+IF(+Rounding!$G$133=$B15,+Rounding!H$133,0)</f>
        <v>0</v>
      </c>
      <c r="H15" s="775">
        <f>+'Income-2020-leva'!H15/1000+IF(+Rounding!$G$131=$B15,+Rounding!I$131,0)+IF(+Rounding!$G$132=$B15,+Rounding!I$132,0)+IF(+Rounding!$G$133=$B15,+Rounding!I$133,0)</f>
        <v>0</v>
      </c>
      <c r="I15" s="658"/>
      <c r="J15" s="774">
        <f>+'Income-2020-leva'!J15/1000+IF(+Rounding!$K$131=$B15,+Rounding!L$131,0)+IF(+Rounding!$K$132=$B15,+Rounding!L$132,0)+IF(+Rounding!$K$133=$B15,+Rounding!L$133,0)</f>
        <v>0</v>
      </c>
      <c r="K15" s="775">
        <f>+'Income-2020-leva'!K15/1000+IF(+Rounding!$K$131=$B15,+Rounding!M$131,0)+IF(+Rounding!$K$132=$B15,+Rounding!M$132,0)+IF(+Rounding!$K$133=$B15,+Rounding!M$133,0)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+'Income-2020-leva'!D16/1000+IF(+Rounding!$C$131=$B16,+Rounding!D$131,0)+IF(+Rounding!$C$132=$B16,+Rounding!D$132,0)+IF(+Rounding!$C$133=$B16,+Rounding!D$133,0)</f>
        <v>0</v>
      </c>
      <c r="E16" s="775">
        <f>+'Income-2020-leva'!E16/1000+IF(+Rounding!$C$131=$B16,+Rounding!E$131,0)+IF(+Rounding!$C$132=$B16,+Rounding!E$132,0)+IF(+Rounding!$C$133=$B16,+Rounding!E$133,0)</f>
        <v>0</v>
      </c>
      <c r="F16" s="658"/>
      <c r="G16" s="774">
        <f>+'Income-2020-leva'!G16/1000+IF(+Rounding!$G$131=$B16,+Rounding!H$131,0)+IF(+Rounding!$G$132=$B16,+Rounding!H$132,0)+IF(+Rounding!$G$133=$B16,+Rounding!H$133,0)</f>
        <v>0</v>
      </c>
      <c r="H16" s="775">
        <f>+'Income-2020-leva'!H16/1000+IF(+Rounding!$G$131=$B16,+Rounding!I$131,0)+IF(+Rounding!$G$132=$B16,+Rounding!I$132,0)+IF(+Rounding!$G$133=$B16,+Rounding!I$133,0)</f>
        <v>0</v>
      </c>
      <c r="I16" s="658"/>
      <c r="J16" s="774">
        <f>+'Income-2020-leva'!J16/1000+IF(+Rounding!$K$131=$B16,+Rounding!L$131,0)+IF(+Rounding!$K$132=$B16,+Rounding!L$132,0)+IF(+Rounding!$K$133=$B16,+Rounding!L$133,0)</f>
        <v>0</v>
      </c>
      <c r="K16" s="775">
        <f>+'Income-2020-leva'!K16/1000+IF(+Rounding!$K$131=$B16,+Rounding!M$131,0)+IF(+Rounding!$K$132=$B16,+Rounding!M$132,0)+IF(+Rounding!$K$133=$B16,+Rounding!M$133,0)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+'Income-2020-leva'!D17/1000+IF(+Rounding!$C$131=$B17,+Rounding!D$131,0)+IF(+Rounding!$C$132=$B17,+Rounding!D$132,0)+IF(+Rounding!$C$133=$B17,+Rounding!D$133,0)</f>
        <v>0</v>
      </c>
      <c r="E17" s="775">
        <f>+'Income-2020-leva'!E17/1000+IF(+Rounding!$C$131=$B17,+Rounding!E$131,0)+IF(+Rounding!$C$132=$B17,+Rounding!E$132,0)+IF(+Rounding!$C$133=$B17,+Rounding!E$133,0)</f>
        <v>0</v>
      </c>
      <c r="F17" s="658"/>
      <c r="G17" s="774">
        <f>+'Income-2020-leva'!G17/1000+IF(+Rounding!$G$131=$B17,+Rounding!H$131,0)+IF(+Rounding!$G$132=$B17,+Rounding!H$132,0)+IF(+Rounding!$G$133=$B17,+Rounding!H$133,0)</f>
        <v>0</v>
      </c>
      <c r="H17" s="775">
        <f>+'Income-2020-leva'!H17/1000+IF(+Rounding!$G$131=$B17,+Rounding!I$131,0)+IF(+Rounding!$G$132=$B17,+Rounding!I$132,0)+IF(+Rounding!$G$133=$B17,+Rounding!I$133,0)</f>
        <v>0</v>
      </c>
      <c r="I17" s="658"/>
      <c r="J17" s="774">
        <f>+'Income-2020-leva'!J17/1000+IF(+Rounding!$K$131=$B17,+Rounding!L$131,0)+IF(+Rounding!$K$132=$B17,+Rounding!L$132,0)+IF(+Rounding!$K$133=$B17,+Rounding!L$133,0)</f>
        <v>0</v>
      </c>
      <c r="K17" s="775">
        <f>+'Income-2020-leva'!K17/1000+IF(+Rounding!$K$131=$B17,+Rounding!M$131,0)+IF(+Rounding!$K$132=$B17,+Rounding!M$132,0)+IF(+Rounding!$K$133=$B17,+Rounding!M$133,0)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+'Income-2020-leva'!D18/1000+IF(+Rounding!$C$131=$B18,+Rounding!D$131,0)+IF(+Rounding!$C$132=$B18,+Rounding!D$132,0)+IF(+Rounding!$C$133=$B18,+Rounding!D$133,0)</f>
        <v>0</v>
      </c>
      <c r="E18" s="775">
        <f>+'Income-2020-leva'!E18/1000+IF(+Rounding!$C$131=$B18,+Rounding!E$131,0)+IF(+Rounding!$C$132=$B18,+Rounding!E$132,0)+IF(+Rounding!$C$133=$B18,+Rounding!E$133,0)</f>
        <v>0</v>
      </c>
      <c r="F18" s="658"/>
      <c r="G18" s="774">
        <f>+'Income-2020-leva'!G18/1000+IF(+Rounding!$G$131=$B18,+Rounding!H$131,0)+IF(+Rounding!$G$132=$B18,+Rounding!H$132,0)+IF(+Rounding!$G$133=$B18,+Rounding!H$133,0)</f>
        <v>0</v>
      </c>
      <c r="H18" s="775">
        <f>+'Income-2020-leva'!H18/1000+IF(+Rounding!$G$131=$B18,+Rounding!I$131,0)+IF(+Rounding!$G$132=$B18,+Rounding!I$132,0)+IF(+Rounding!$G$133=$B18,+Rounding!I$133,0)</f>
        <v>0</v>
      </c>
      <c r="I18" s="658"/>
      <c r="J18" s="774">
        <f>+'Income-2020-leva'!J18/1000+IF(+Rounding!$K$131=$B18,+Rounding!L$131,0)+IF(+Rounding!$K$132=$B18,+Rounding!L$132,0)+IF(+Rounding!$K$133=$B18,+Rounding!L$133,0)</f>
        <v>0</v>
      </c>
      <c r="K18" s="775">
        <f>+'Income-2020-leva'!K18/1000+IF(+Rounding!$K$131=$B18,+Rounding!M$131,0)+IF(+Rounding!$K$132=$B18,+Rounding!M$132,0)+IF(+Rounding!$K$133=$B18,+Rounding!M$133,0)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+'Income-2020-leva'!D19/1000+IF(+Rounding!$C$131=$B19,+Rounding!D$131,0)+IF(+Rounding!$C$132=$B19,+Rounding!D$132,0)+IF(+Rounding!$C$133=$B19,+Rounding!D$133,0)</f>
        <v>0</v>
      </c>
      <c r="E19" s="775">
        <f>+'Income-2020-leva'!E19/1000+IF(+Rounding!$C$131=$B19,+Rounding!E$131,0)+IF(+Rounding!$C$132=$B19,+Rounding!E$132,0)+IF(+Rounding!$C$133=$B19,+Rounding!E$133,0)</f>
        <v>0</v>
      </c>
      <c r="F19" s="658"/>
      <c r="G19" s="774">
        <f>+'Income-2020-leva'!G19/1000+IF(+Rounding!$G$131=$B19,+Rounding!H$131,0)+IF(+Rounding!$G$132=$B19,+Rounding!H$132,0)+IF(+Rounding!$G$133=$B19,+Rounding!H$133,0)</f>
        <v>0</v>
      </c>
      <c r="H19" s="775">
        <f>+'Income-2020-leva'!H19/1000+IF(+Rounding!$G$131=$B19,+Rounding!I$131,0)+IF(+Rounding!$G$132=$B19,+Rounding!I$132,0)+IF(+Rounding!$G$133=$B19,+Rounding!I$133,0)</f>
        <v>0</v>
      </c>
      <c r="I19" s="658"/>
      <c r="J19" s="774">
        <f>+'Income-2020-leva'!J19/1000+IF(+Rounding!$K$131=$B19,+Rounding!L$131,0)+IF(+Rounding!$K$132=$B19,+Rounding!L$132,0)+IF(+Rounding!$K$133=$B19,+Rounding!L$133,0)</f>
        <v>0</v>
      </c>
      <c r="K19" s="775">
        <f>+'Income-2020-leva'!K19/1000+IF(+Rounding!$K$131=$B19,+Rounding!M$131,0)+IF(+Rounding!$K$132=$B19,+Rounding!M$132,0)+IF(+Rounding!$K$133=$B19,+Rounding!M$133,0)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+'Income-2020-leva'!D20/1000+IF(+Rounding!$C$131=$B20,+Rounding!D$131,0)+IF(+Rounding!$C$132=$B20,+Rounding!D$132,0)+IF(+Rounding!$C$133=$B20,+Rounding!D$133,0)</f>
        <v>0</v>
      </c>
      <c r="E20" s="775">
        <f>+'Income-2020-leva'!E20/1000+IF(+Rounding!$C$131=$B20,+Rounding!E$131,0)+IF(+Rounding!$C$132=$B20,+Rounding!E$132,0)+IF(+Rounding!$C$133=$B20,+Rounding!E$133,0)</f>
        <v>0</v>
      </c>
      <c r="F20" s="658"/>
      <c r="G20" s="774">
        <f>+'Income-2020-leva'!G20/1000+IF(+Rounding!$G$131=$B20,+Rounding!H$131,0)+IF(+Rounding!$G$132=$B20,+Rounding!H$132,0)+IF(+Rounding!$G$133=$B20,+Rounding!H$133,0)</f>
        <v>0</v>
      </c>
      <c r="H20" s="775">
        <f>+'Income-2020-leva'!H20/1000+IF(+Rounding!$G$131=$B20,+Rounding!I$131,0)+IF(+Rounding!$G$132=$B20,+Rounding!I$132,0)+IF(+Rounding!$G$133=$B20,+Rounding!I$133,0)</f>
        <v>0</v>
      </c>
      <c r="I20" s="658"/>
      <c r="J20" s="774">
        <f>+'Income-2020-leva'!J20/1000+IF(+Rounding!$K$131=$B20,+Rounding!L$131,0)+IF(+Rounding!$K$132=$B20,+Rounding!L$132,0)+IF(+Rounding!$K$133=$B20,+Rounding!L$133,0)</f>
        <v>0</v>
      </c>
      <c r="K20" s="775">
        <f>+'Income-2020-leva'!K20/1000+IF(+Rounding!$K$131=$B20,+Rounding!M$131,0)+IF(+Rounding!$K$132=$B20,+Rounding!M$132,0)+IF(+Rounding!$K$133=$B20,+Rounding!M$133,0)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+'Income-2020-leva'!D21/1000+IF(+Rounding!$C$131=$B21,+Rounding!D$131,0)+IF(+Rounding!$C$132=$B21,+Rounding!D$132,0)+IF(+Rounding!$C$133=$B21,+Rounding!D$133,0)</f>
        <v>0</v>
      </c>
      <c r="E21" s="777">
        <f>+'Income-2020-leva'!E21/1000+IF(+Rounding!$C$131=$B21,+Rounding!E$131,0)+IF(+Rounding!$C$132=$B21,+Rounding!E$132,0)+IF(+Rounding!$C$133=$B21,+Rounding!E$133,0)</f>
        <v>0</v>
      </c>
      <c r="F21" s="658"/>
      <c r="G21" s="776">
        <f>+'Income-2020-leva'!G21/1000+IF(+Rounding!$G$131=$B21,+Rounding!H$131,0)+IF(+Rounding!$G$132=$B21,+Rounding!H$132,0)+IF(+Rounding!$G$133=$B21,+Rounding!H$133,0)</f>
        <v>0</v>
      </c>
      <c r="H21" s="777">
        <f>+'Income-2020-leva'!H21/1000+IF(+Rounding!$G$131=$B21,+Rounding!I$131,0)+IF(+Rounding!$G$132=$B21,+Rounding!I$132,0)+IF(+Rounding!$G$133=$B21,+Rounding!I$133,0)</f>
        <v>0</v>
      </c>
      <c r="I21" s="658"/>
      <c r="J21" s="776">
        <f>+'Income-2020-leva'!J21/1000+IF(+Rounding!$K$131=$B21,+Rounding!L$131,0)+IF(+Rounding!$K$132=$B21,+Rounding!L$132,0)+IF(+Rounding!$K$133=$B21,+Rounding!L$133,0)</f>
        <v>0</v>
      </c>
      <c r="K21" s="777">
        <f>+'Income-2020-leva'!K21/1000+IF(+Rounding!$K$131=$B21,+Rounding!M$131,0)+IF(+Rounding!$K$132=$B21,+Rounding!M$132,0)+IF(+Rounding!$K$133=$B21,+Rounding!M$133,0)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0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+'Income-2020-leva'!D24/1000+IF(+Rounding!$C$131=$B24,+Rounding!D$131,0)+IF(+Rounding!$C$132=$B24,+Rounding!D$132,0)+IF(+Rounding!$C$133=$B24,+Rounding!D$133,0)</f>
        <v>0</v>
      </c>
      <c r="E24" s="775">
        <f>+'Income-2020-leva'!E24/1000+IF(+Rounding!$C$131=$B24,+Rounding!E$131,0)+IF(+Rounding!$C$132=$B24,+Rounding!E$132,0)+IF(+Rounding!$C$133=$B24,+Rounding!E$133,0)</f>
        <v>0</v>
      </c>
      <c r="F24" s="658"/>
      <c r="G24" s="774">
        <f>+'Income-2020-leva'!G24/1000+IF(+Rounding!$G$131=$B24,+Rounding!H$131,0)+IF(+Rounding!$G$132=$B24,+Rounding!H$132,0)+IF(+Rounding!$G$133=$B24,+Rounding!H$133,0)</f>
        <v>0</v>
      </c>
      <c r="H24" s="775">
        <f>+'Income-2020-leva'!H24/1000+IF(+Rounding!$G$131=$B24,+Rounding!I$131,0)+IF(+Rounding!$G$132=$B24,+Rounding!I$132,0)+IF(+Rounding!$G$133=$B24,+Rounding!I$133,0)</f>
        <v>0</v>
      </c>
      <c r="I24" s="658"/>
      <c r="J24" s="774">
        <f>+'Income-2020-leva'!J24/1000+IF(+Rounding!$K$131=$B24,+Rounding!L$131,0)+IF(+Rounding!$K$132=$B24,+Rounding!L$132,0)+IF(+Rounding!$K$133=$B24,+Rounding!L$133,0)</f>
        <v>0</v>
      </c>
      <c r="K24" s="775">
        <f>+'Income-2020-leva'!K24/1000+IF(+Rounding!$K$131=$B24,+Rounding!M$131,0)+IF(+Rounding!$K$132=$B24,+Rounding!M$132,0)+IF(+Rounding!$K$133=$B24,+Rounding!M$133,0)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+'Income-2020-leva'!D25/1000+IF(+Rounding!$C$131=$B25,+Rounding!D$131,0)+IF(+Rounding!$C$132=$B25,+Rounding!D$132,0)+IF(+Rounding!$C$133=$B25,+Rounding!D$133,0)</f>
        <v>0</v>
      </c>
      <c r="E25" s="775">
        <f>+'Income-2020-leva'!E25/1000+IF(+Rounding!$C$131=$B25,+Rounding!E$131,0)+IF(+Rounding!$C$132=$B25,+Rounding!E$132,0)+IF(+Rounding!$C$133=$B25,+Rounding!E$133,0)</f>
        <v>0</v>
      </c>
      <c r="F25" s="658"/>
      <c r="G25" s="774">
        <f>+'Income-2020-leva'!G25/1000+IF(+Rounding!$G$131=$B25,+Rounding!H$131,0)+IF(+Rounding!$G$132=$B25,+Rounding!H$132,0)+IF(+Rounding!$G$133=$B25,+Rounding!H$133,0)</f>
        <v>0</v>
      </c>
      <c r="H25" s="775">
        <f>+'Income-2020-leva'!H25/1000+IF(+Rounding!$G$131=$B25,+Rounding!I$131,0)+IF(+Rounding!$G$132=$B25,+Rounding!I$132,0)+IF(+Rounding!$G$133=$B25,+Rounding!I$133,0)</f>
        <v>0</v>
      </c>
      <c r="I25" s="658"/>
      <c r="J25" s="774">
        <f>+'Income-2020-leva'!J25/1000+IF(+Rounding!$K$131=$B25,+Rounding!L$131,0)+IF(+Rounding!$K$132=$B25,+Rounding!L$132,0)+IF(+Rounding!$K$133=$B25,+Rounding!L$133,0)</f>
        <v>0</v>
      </c>
      <c r="K25" s="775">
        <f>+'Income-2020-leva'!K25/1000+IF(+Rounding!$K$131=$B25,+Rounding!M$131,0)+IF(+Rounding!$K$132=$B25,+Rounding!M$132,0)+IF(+Rounding!$K$133=$B25,+Rounding!M$133,0)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1869</v>
      </c>
      <c r="Q25" s="1895" t="str">
        <f>+'Income-2020-leva'!Q25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+'Income-2020-leva'!D26/1000+IF(+Rounding!$C$131=$B26,+Rounding!D$131,0)+IF(+Rounding!$C$132=$B26,+Rounding!D$132,0)+IF(+Rounding!$C$133=$B26,+Rounding!D$133,0)</f>
        <v>0</v>
      </c>
      <c r="E26" s="777">
        <f>+'Income-2020-leva'!E26/1000+IF(+Rounding!$C$131=$B26,+Rounding!E$131,0)+IF(+Rounding!$C$132=$B26,+Rounding!E$132,0)+IF(+Rounding!$C$133=$B26,+Rounding!E$133,0)</f>
        <v>0</v>
      </c>
      <c r="F26" s="658"/>
      <c r="G26" s="776">
        <f>+'Income-2020-leva'!G26/1000+IF(+Rounding!$G$131=$B26,+Rounding!H$131,0)+IF(+Rounding!$G$132=$B26,+Rounding!H$132,0)+IF(+Rounding!$G$133=$B26,+Rounding!H$133,0)</f>
        <v>0</v>
      </c>
      <c r="H26" s="777">
        <f>+'Income-2020-leva'!H26/1000+IF(+Rounding!$G$131=$B26,+Rounding!I$131,0)+IF(+Rounding!$G$132=$B26,+Rounding!I$132,0)+IF(+Rounding!$G$133=$B26,+Rounding!I$133,0)</f>
        <v>0</v>
      </c>
      <c r="I26" s="658"/>
      <c r="J26" s="776">
        <f>+'Income-2020-leva'!J26/1000+IF(+Rounding!$K$131=$B26,+Rounding!L$131,0)+IF(+Rounding!$K$132=$B26,+Rounding!L$132,0)+IF(+Rounding!$K$133=$B26,+Rounding!L$133,0)</f>
        <v>0</v>
      </c>
      <c r="K26" s="777">
        <f>+'Income-2020-leva'!K26/1000+IF(+Rounding!$K$131=$B26,+Rounding!M$131,0)+IF(+Rounding!$K$132=$B26,+Rounding!M$132,0)+IF(+Rounding!$K$133=$B26,+Rounding!M$133,0)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+'Income-2020-leva'!D29/1000+IF(+Rounding!$C$131=$B29,+Rounding!D$131,0)+IF(+Rounding!$C$132=$B29,+Rounding!D$132,0)+IF(+Rounding!$C$133=$B29,+Rounding!D$133,0)</f>
        <v>0</v>
      </c>
      <c r="E29" s="779">
        <f>+'Income-2020-leva'!E29/1000+IF(+Rounding!$C$131=$B29,+Rounding!E$131,0)+IF(+Rounding!$C$132=$B29,+Rounding!E$132,0)+IF(+Rounding!$C$133=$B29,+Rounding!E$133,0)</f>
        <v>0</v>
      </c>
      <c r="F29" s="658"/>
      <c r="G29" s="778">
        <f>+'Income-2020-leva'!G29/1000+IF(+Rounding!$G$131=$B29,+Rounding!H$131,0)+IF(+Rounding!$G$132=$B29,+Rounding!H$132,0)+IF(+Rounding!$G$133=$B29,+Rounding!H$133,0)</f>
        <v>0</v>
      </c>
      <c r="H29" s="779">
        <f>+'Income-2020-leva'!H29/1000+IF(+Rounding!$G$131=$B29,+Rounding!I$131,0)+IF(+Rounding!$G$132=$B29,+Rounding!I$132,0)+IF(+Rounding!$G$133=$B29,+Rounding!I$133,0)</f>
        <v>0</v>
      </c>
      <c r="I29" s="658"/>
      <c r="J29" s="778">
        <f>+'Income-2020-leva'!J29/1000+IF(+Rounding!$K$131=$B29,+Rounding!L$131,0)+IF(+Rounding!$K$132=$B29,+Rounding!L$132,0)+IF(+Rounding!$K$133=$B29,+Rounding!L$133,0)</f>
        <v>0</v>
      </c>
      <c r="K29" s="779">
        <f>+'Income-2020-leva'!K29/1000+IF(+Rounding!$K$131=$B29,+Rounding!M$131,0)+IF(+Rounding!$K$132=$B29,+Rounding!M$132,0)+IF(+Rounding!$K$133=$B29,+Rounding!M$133,0)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+'Income-2020-leva'!P29/1000</f>
        <v>0</v>
      </c>
      <c r="Q29" s="2094">
        <f>+'Income-2020-leva'!Q29/1000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+'Income-2020-leva'!D30/1000</f>
        <v>0</v>
      </c>
      <c r="E30" s="1893">
        <f>+'Income-2020-leva'!E30/1000</f>
        <v>0</v>
      </c>
      <c r="F30" s="658"/>
      <c r="G30" s="1892">
        <f>+'Income-2020-leva'!G30/1000</f>
        <v>0</v>
      </c>
      <c r="H30" s="1893">
        <f>+'Income-2020-leva'!H30/1000</f>
        <v>0</v>
      </c>
      <c r="I30" s="658"/>
      <c r="J30" s="1892">
        <f>+'Income-2020-leva'!J30/1000</f>
        <v>0</v>
      </c>
      <c r="K30" s="1893">
        <f>+'Income-2020-leva'!K30/1000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62" t="str">
        <f>+'Income-2020-leva'!P30:Q30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+'Income-2020-leva'!D32/1000+IF(+Rounding!$C$131=$B32,+Rounding!D$131,0)+IF(+Rounding!$C$132=$B32,+Rounding!D$132,0)+IF(+Rounding!$C$133=$B32,+Rounding!D$133,0)</f>
        <v>0</v>
      </c>
      <c r="E32" s="779">
        <f>+'Income-2020-leva'!E32/1000+IF(+Rounding!$C$131=$B32,+Rounding!E$131,0)+IF(+Rounding!$C$132=$B32,+Rounding!E$132,0)+IF(+Rounding!$C$133=$B32,+Rounding!E$133,0)</f>
        <v>0</v>
      </c>
      <c r="F32" s="658"/>
      <c r="G32" s="778">
        <f>+'Income-2020-leva'!G32/1000+IF(+Rounding!$G$131=$B32,+Rounding!H$131,0)+IF(+Rounding!$G$132=$B32,+Rounding!H$132,0)+IF(+Rounding!$G$133=$B32,+Rounding!H$133,0)</f>
        <v>0</v>
      </c>
      <c r="H32" s="779">
        <f>+'Income-2020-leva'!H32/1000+IF(+Rounding!$G$131=$B32,+Rounding!I$131,0)+IF(+Rounding!$G$132=$B32,+Rounding!I$132,0)+IF(+Rounding!$G$133=$B32,+Rounding!I$133,0)</f>
        <v>0</v>
      </c>
      <c r="I32" s="658"/>
      <c r="J32" s="778">
        <f>+'Income-2020-leva'!J32/1000+IF(+Rounding!$K$131=$B32,+Rounding!L$131,0)+IF(+Rounding!$K$132=$B32,+Rounding!L$132,0)+IF(+Rounding!$K$133=$B32,+Rounding!L$133,0)</f>
        <v>0</v>
      </c>
      <c r="K32" s="779">
        <f>+'Income-2020-leva'!K32/1000+IF(+Rounding!$K$131=$B32,+Rounding!M$131,0)+IF(+Rounding!$K$132=$B32,+Rounding!M$132,0)+IF(+Rounding!$K$133=$B32,+Rounding!M$133,0)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8" t="str">
        <f>+'Income-2020-leva'!P32:Q32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+'Income-2020-leva'!D34/1000+IF(+Rounding!$C$131=$B34,+Rounding!D$131,0)+IF(+Rounding!$C$132=$B34,+Rounding!D$132,0)+IF(+Rounding!$C$133=$B34,+Rounding!D$133,0)</f>
        <v>0</v>
      </c>
      <c r="E34" s="775">
        <f>+'Income-2020-leva'!E34/1000+IF(+Rounding!$C$131=$B34,+Rounding!E$131,0)+IF(+Rounding!$C$132=$B34,+Rounding!E$132,0)+IF(+Rounding!$C$133=$B34,+Rounding!E$133,0)</f>
        <v>0</v>
      </c>
      <c r="F34" s="658"/>
      <c r="G34" s="774">
        <f>+'Income-2020-leva'!G34/1000+IF(+Rounding!$G$131=$B34,+Rounding!H$131,0)+IF(+Rounding!$G$132=$B34,+Rounding!H$132,0)+IF(+Rounding!$G$133=$B34,+Rounding!H$133,0)</f>
        <v>0</v>
      </c>
      <c r="H34" s="775">
        <f>+'Income-2020-leva'!H34/1000+IF(+Rounding!$G$131=$B34,+Rounding!I$131,0)+IF(+Rounding!$G$132=$B34,+Rounding!I$132,0)+IF(+Rounding!$G$133=$B34,+Rounding!I$133,0)</f>
        <v>0</v>
      </c>
      <c r="I34" s="658"/>
      <c r="J34" s="774">
        <f>+'Income-2020-leva'!J34/1000+IF(+Rounding!$K$131=$B34,+Rounding!L$131,0)+IF(+Rounding!$K$132=$B34,+Rounding!L$132,0)+IF(+Rounding!$K$133=$B34,+Rounding!L$133,0)</f>
        <v>0</v>
      </c>
      <c r="K34" s="775">
        <f>+'Income-2020-leva'!K34/1000+IF(+Rounding!$K$131=$B34,+Rounding!M$131,0)+IF(+Rounding!$K$132=$B34,+Rounding!M$132,0)+IF(+Rounding!$K$133=$B34,+Rounding!M$133,0)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+'Income-2020-leva'!D35/1000+IF(+Rounding!$C$131=$B35,+Rounding!D$131,0)+IF(+Rounding!$C$132=$B35,+Rounding!D$132,0)+IF(+Rounding!$C$133=$B35,+Rounding!D$133,0)</f>
        <v>0</v>
      </c>
      <c r="E35" s="775">
        <f>+'Income-2020-leva'!E35/1000+IF(+Rounding!$C$131=$B35,+Rounding!E$131,0)+IF(+Rounding!$C$132=$B35,+Rounding!E$132,0)+IF(+Rounding!$C$133=$B35,+Rounding!E$133,0)</f>
        <v>0</v>
      </c>
      <c r="F35" s="658"/>
      <c r="G35" s="774">
        <f>+'Income-2020-leva'!G35/1000+IF(+Rounding!$G$131=$B35,+Rounding!H$131,0)+IF(+Rounding!$G$132=$B35,+Rounding!H$132,0)+IF(+Rounding!$G$133=$B35,+Rounding!H$133,0)</f>
        <v>0</v>
      </c>
      <c r="H35" s="775">
        <f>+'Income-2020-leva'!H35/1000+IF(+Rounding!$G$131=$B35,+Rounding!I$131,0)+IF(+Rounding!$G$132=$B35,+Rounding!I$132,0)+IF(+Rounding!$G$133=$B35,+Rounding!I$133,0)</f>
        <v>0</v>
      </c>
      <c r="I35" s="658"/>
      <c r="J35" s="774">
        <f>+'Income-2020-leva'!J35/1000+IF(+Rounding!$K$131=$B35,+Rounding!L$131,0)+IF(+Rounding!$K$132=$B35,+Rounding!L$132,0)+IF(+Rounding!$K$133=$B35,+Rounding!L$133,0)</f>
        <v>0</v>
      </c>
      <c r="K35" s="775">
        <f>+'Income-2020-leva'!K35/1000+IF(+Rounding!$K$131=$B35,+Rounding!M$131,0)+IF(+Rounding!$K$132=$B35,+Rounding!M$132,0)+IF(+Rounding!$K$133=$B35,+Rounding!M$133,0)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2090</v>
      </c>
      <c r="B36" s="335">
        <f>1+B35</f>
        <v>753</v>
      </c>
      <c r="C36" s="658"/>
      <c r="D36" s="774">
        <f>+'Income-2020-leva'!D36/1000+IF(+Rounding!$C$131=$B36,+Rounding!D$131,0)+IF(+Rounding!$C$132=$B36,+Rounding!D$132,0)+IF(+Rounding!$C$133=$B36,+Rounding!D$133,0)</f>
        <v>0</v>
      </c>
      <c r="E36" s="775">
        <f>+'Income-2020-leva'!E36/1000+IF(+Rounding!$C$131=$B36,+Rounding!E$131,0)+IF(+Rounding!$C$132=$B36,+Rounding!E$132,0)+IF(+Rounding!$C$133=$B36,+Rounding!E$133,0)</f>
        <v>0</v>
      </c>
      <c r="F36" s="658"/>
      <c r="G36" s="774">
        <f>+'Income-2020-leva'!G36/1000+IF(+Rounding!$G$131=$B36,+Rounding!H$131,0)+IF(+Rounding!$G$132=$B36,+Rounding!H$132,0)+IF(+Rounding!$G$133=$B36,+Rounding!H$133,0)</f>
        <v>0</v>
      </c>
      <c r="H36" s="775">
        <f>+'Income-2020-leva'!H36/1000+IF(+Rounding!$G$131=$B36,+Rounding!I$131,0)+IF(+Rounding!$G$132=$B36,+Rounding!I$132,0)+IF(+Rounding!$G$133=$B36,+Rounding!I$133,0)</f>
        <v>0</v>
      </c>
      <c r="I36" s="658"/>
      <c r="J36" s="774">
        <f>+'Income-2020-leva'!J36/1000+IF(+Rounding!$K$131=$B36,+Rounding!L$131,0)+IF(+Rounding!$K$132=$B36,+Rounding!L$132,0)+IF(+Rounding!$K$133=$B36,+Rounding!L$133,0)</f>
        <v>0</v>
      </c>
      <c r="K36" s="775">
        <f>+'Income-2020-leva'!K36/1000+IF(+Rounding!$K$131=$B36,+Rounding!M$131,0)+IF(+Rounding!$K$132=$B36,+Rounding!M$132,0)+IF(+Rounding!$K$133=$B36,+Rounding!M$133,0)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+'Income-2020-leva'!D37/1000+IF(+Rounding!$C$131=$B37,+Rounding!D$131,0)+IF(+Rounding!$C$132=$B37,+Rounding!D$132,0)+IF(+Rounding!$C$133=$B37,+Rounding!D$133,0)</f>
        <v>0</v>
      </c>
      <c r="E37" s="777">
        <f>+'Income-2020-leva'!E37/1000+IF(+Rounding!$C$131=$B37,+Rounding!E$131,0)+IF(+Rounding!$C$132=$B37,+Rounding!E$132,0)+IF(+Rounding!$C$133=$B37,+Rounding!E$133,0)</f>
        <v>0.06</v>
      </c>
      <c r="F37" s="658"/>
      <c r="G37" s="776">
        <f>+'Income-2020-leva'!G37/1000+IF(+Rounding!$G$131=$B37,+Rounding!H$131,0)+IF(+Rounding!$G$132=$B37,+Rounding!H$132,0)+IF(+Rounding!$G$133=$B37,+Rounding!H$133,0)</f>
        <v>0</v>
      </c>
      <c r="H37" s="777">
        <f>+'Income-2020-leva'!H37/1000+IF(+Rounding!$G$131=$B37,+Rounding!I$131,0)+IF(+Rounding!$G$132=$B37,+Rounding!I$132,0)+IF(+Rounding!$G$133=$B37,+Rounding!I$133,0)</f>
        <v>0</v>
      </c>
      <c r="I37" s="658"/>
      <c r="J37" s="776">
        <f>+'Income-2020-leva'!J37/1000+IF(+Rounding!$K$131=$B37,+Rounding!L$131,0)+IF(+Rounding!$K$132=$B37,+Rounding!L$132,0)+IF(+Rounding!$K$133=$B37,+Rounding!L$133,0)</f>
        <v>0</v>
      </c>
      <c r="K37" s="777">
        <f>+'Income-2020-leva'!K37/1000+IF(+Rounding!$K$131=$B37,+Rounding!M$131,0)+IF(+Rounding!$K$132=$B37,+Rounding!M$132,0)+IF(+Rounding!$K$133=$B37,+Rounding!M$133,0)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0.06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0</v>
      </c>
      <c r="E38" s="779">
        <f>+SUM(E34:E37)</f>
        <v>0.06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0.06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0</v>
      </c>
      <c r="E40" s="783">
        <f>+E22+E27+E29+E32+E38</f>
        <v>0.06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0</v>
      </c>
      <c r="N40" s="783">
        <f>+N22+N27+N29+N32+N38</f>
        <v>0.06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+'Income-2020-leva'!D43/1000+IF(+Rounding!$C$131=$B43,+Rounding!D$131,0)+IF(+Rounding!$C$132=$B43,+Rounding!D$132,0)+IF(+Rounding!$C$133=$B43,+Rounding!D$133,0)</f>
        <v>6.6014699999999999</v>
      </c>
      <c r="E43" s="775">
        <f>+'Income-2020-leva'!E43/1000+IF(+Rounding!$C$131=$B43,+Rounding!E$131,0)+IF(+Rounding!$C$132=$B43,+Rounding!E$132,0)+IF(+Rounding!$C$133=$B43,+Rounding!E$133,0)</f>
        <v>23.5092</v>
      </c>
      <c r="F43" s="658"/>
      <c r="G43" s="774">
        <f>+'Income-2020-leva'!G43/1000+IF(+Rounding!$G$131=$B43,+Rounding!H$131,0)+IF(+Rounding!$G$132=$B43,+Rounding!H$132,0)+IF(+Rounding!$G$133=$B43,+Rounding!H$133,0)</f>
        <v>0.71462999999999999</v>
      </c>
      <c r="H43" s="775">
        <f>+'Income-2020-leva'!H43/1000+IF(+Rounding!$G$131=$B43,+Rounding!I$131,0)+IF(+Rounding!$G$132=$B43,+Rounding!I$132,0)+IF(+Rounding!$G$133=$B43,+Rounding!I$133,0)</f>
        <v>0.41079000000000004</v>
      </c>
      <c r="I43" s="658"/>
      <c r="J43" s="774">
        <f>+'Income-2020-leva'!J43/1000+IF(+Rounding!$K$131=$B43,+Rounding!L$131,0)+IF(+Rounding!$K$132=$B43,+Rounding!L$132,0)+IF(+Rounding!$K$133=$B43,+Rounding!L$133,0)</f>
        <v>0</v>
      </c>
      <c r="K43" s="775">
        <f>+'Income-2020-leva'!K43/1000+IF(+Rounding!$K$131=$B43,+Rounding!M$131,0)+IF(+Rounding!$K$132=$B43,+Rounding!M$132,0)+IF(+Rounding!$K$133=$B43,+Rounding!M$133,0)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7.3160999999999996</v>
      </c>
      <c r="N43" s="775">
        <f>++E43+H43+K43+IF(+Rounding!$O$131=$B43,+Rounding!Q$131,0)+IF(+Rounding!$O$132=$B43,+Rounding!Q$132,0)+IF(+Rounding!$O$133=$B43,+Rounding!Q$133,0)</f>
        <v>23.919989999999999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+'Income-2020-leva'!D44/1000+IF(+Rounding!$C$131=$B44,+Rounding!D$131,0)+IF(+Rounding!$C$132=$B44,+Rounding!D$132,0)+IF(+Rounding!$C$133=$B44,+Rounding!D$133,0)</f>
        <v>1.9056</v>
      </c>
      <c r="E44" s="775">
        <f>+'Income-2020-leva'!E44/1000+IF(+Rounding!$C$131=$B44,+Rounding!E$131,0)+IF(+Rounding!$C$132=$B44,+Rounding!E$132,0)+IF(+Rounding!$C$133=$B44,+Rounding!E$133,0)</f>
        <v>6.1434100000000003</v>
      </c>
      <c r="F44" s="658"/>
      <c r="G44" s="774">
        <f>+'Income-2020-leva'!G44/1000+IF(+Rounding!$G$131=$B44,+Rounding!H$131,0)+IF(+Rounding!$G$132=$B44,+Rounding!H$132,0)+IF(+Rounding!$G$133=$B44,+Rounding!H$133,0)</f>
        <v>0</v>
      </c>
      <c r="H44" s="775">
        <f>+'Income-2020-leva'!H44/1000+IF(+Rounding!$G$131=$B44,+Rounding!I$131,0)+IF(+Rounding!$G$132=$B44,+Rounding!I$132,0)+IF(+Rounding!$G$133=$B44,+Rounding!I$133,0)</f>
        <v>0</v>
      </c>
      <c r="I44" s="658"/>
      <c r="J44" s="774">
        <f>+'Income-2020-leva'!J44/1000+IF(+Rounding!$K$131=$B44,+Rounding!L$131,0)+IF(+Rounding!$K$132=$B44,+Rounding!L$132,0)+IF(+Rounding!$K$133=$B44,+Rounding!L$133,0)</f>
        <v>0</v>
      </c>
      <c r="K44" s="775">
        <f>+'Income-2020-leva'!K44/1000+IF(+Rounding!$K$131=$B44,+Rounding!M$131,0)+IF(+Rounding!$K$132=$B44,+Rounding!M$132,0)+IF(+Rounding!$K$133=$B44,+Rounding!M$133,0)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1.9056</v>
      </c>
      <c r="N44" s="775">
        <f>++E44+H44+K44+IF(+Rounding!$O$131=$B44,+Rounding!Q$131,0)+IF(+Rounding!$O$132=$B44,+Rounding!Q$132,0)+IF(+Rounding!$O$133=$B44,+Rounding!Q$133,0)</f>
        <v>6.1434100000000003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+'Income-2020-leva'!D45/1000+IF(+Rounding!$C$131=$B45,+Rounding!D$131,0)+IF(+Rounding!$C$132=$B45,+Rounding!D$132,0)+IF(+Rounding!$C$133=$B45,+Rounding!D$133,0)</f>
        <v>58.412699999999994</v>
      </c>
      <c r="E45" s="775">
        <f>+'Income-2020-leva'!E45/1000+IF(+Rounding!$C$131=$B45,+Rounding!E$131,0)+IF(+Rounding!$C$132=$B45,+Rounding!E$132,0)+IF(+Rounding!$C$133=$B45,+Rounding!E$133,0)</f>
        <v>82.37697</v>
      </c>
      <c r="F45" s="658"/>
      <c r="G45" s="774">
        <f>+'Income-2020-leva'!G45/1000+IF(+Rounding!$G$131=$B45,+Rounding!H$131,0)+IF(+Rounding!$G$132=$B45,+Rounding!H$132,0)+IF(+Rounding!$G$133=$B45,+Rounding!H$133,0)</f>
        <v>0</v>
      </c>
      <c r="H45" s="775">
        <f>+'Income-2020-leva'!H45/1000+IF(+Rounding!$G$131=$B45,+Rounding!I$131,0)+IF(+Rounding!$G$132=$B45,+Rounding!I$132,0)+IF(+Rounding!$G$133=$B45,+Rounding!I$133,0)</f>
        <v>0</v>
      </c>
      <c r="I45" s="658"/>
      <c r="J45" s="774">
        <f>+'Income-2020-leva'!J45/1000+IF(+Rounding!$K$131=$B45,+Rounding!L$131,0)+IF(+Rounding!$K$132=$B45,+Rounding!L$132,0)+IF(+Rounding!$K$133=$B45,+Rounding!L$133,0)</f>
        <v>0</v>
      </c>
      <c r="K45" s="775">
        <f>+'Income-2020-leva'!K45/1000+IF(+Rounding!$K$131=$B45,+Rounding!M$131,0)+IF(+Rounding!$K$132=$B45,+Rounding!M$132,0)+IF(+Rounding!$K$133=$B45,+Rounding!M$133,0)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58.412699999999994</v>
      </c>
      <c r="N45" s="775">
        <f>++E45+H45+K45+IF(+Rounding!$O$131=$B45,+Rounding!Q$131,0)+IF(+Rounding!$O$132=$B45,+Rounding!Q$132,0)+IF(+Rounding!$O$133=$B45,+Rounding!Q$133,0)</f>
        <v>82.37697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+'Income-2020-leva'!D46/1000+IF(+Rounding!$C$131=$B46,+Rounding!D$131,0)+IF(+Rounding!$C$132=$B46,+Rounding!D$132,0)+IF(+Rounding!$C$133=$B46,+Rounding!D$133,0)</f>
        <v>38.131720000000001</v>
      </c>
      <c r="E46" s="775">
        <f>+'Income-2020-leva'!E46/1000+IF(+Rounding!$C$131=$B46,+Rounding!E$131,0)+IF(+Rounding!$C$132=$B46,+Rounding!E$132,0)+IF(+Rounding!$C$133=$B46,+Rounding!E$133,0)</f>
        <v>81.984949999999998</v>
      </c>
      <c r="F46" s="658"/>
      <c r="G46" s="774">
        <f>+'Income-2020-leva'!G46/1000+IF(+Rounding!$G$131=$B46,+Rounding!H$131,0)+IF(+Rounding!$G$132=$B46,+Rounding!H$132,0)+IF(+Rounding!$G$133=$B46,+Rounding!H$133,0)</f>
        <v>3.5279000000000003</v>
      </c>
      <c r="H46" s="775">
        <f>+'Income-2020-leva'!H46/1000+IF(+Rounding!$G$131=$B46,+Rounding!I$131,0)+IF(+Rounding!$G$132=$B46,+Rounding!I$132,0)+IF(+Rounding!$G$133=$B46,+Rounding!I$133,0)</f>
        <v>2.6451500000000001</v>
      </c>
      <c r="I46" s="658"/>
      <c r="J46" s="774">
        <f>+'Income-2020-leva'!J46/1000+IF(+Rounding!$K$131=$B46,+Rounding!L$131,0)+IF(+Rounding!$K$132=$B46,+Rounding!L$132,0)+IF(+Rounding!$K$133=$B46,+Rounding!L$133,0)</f>
        <v>0</v>
      </c>
      <c r="K46" s="775">
        <f>+'Income-2020-leva'!K46/1000+IF(+Rounding!$K$131=$B46,+Rounding!M$131,0)+IF(+Rounding!$K$132=$B46,+Rounding!M$132,0)+IF(+Rounding!$K$133=$B46,+Rounding!M$133,0)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41.659620000000004</v>
      </c>
      <c r="N46" s="775">
        <f>++E46+H46+K46+IF(+Rounding!$O$131=$B46,+Rounding!Q$131,0)+IF(+Rounding!$O$132=$B46,+Rounding!Q$132,0)+IF(+Rounding!$O$133=$B46,+Rounding!Q$133,0)</f>
        <v>84.630099999999999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+'Income-2020-leva'!D47/1000+IF(+Rounding!$C$131=$B47,+Rounding!D$131,0)+IF(+Rounding!$C$132=$B47,+Rounding!D$132,0)+IF(+Rounding!$C$133=$B47,+Rounding!D$133,0)</f>
        <v>10.235809999999999</v>
      </c>
      <c r="E47" s="775">
        <f>+'Income-2020-leva'!E47/1000+IF(+Rounding!$C$131=$B47,+Rounding!E$131,0)+IF(+Rounding!$C$132=$B47,+Rounding!E$132,0)+IF(+Rounding!$C$133=$B47,+Rounding!E$133,0)</f>
        <v>16.62303</v>
      </c>
      <c r="F47" s="658"/>
      <c r="G47" s="774">
        <f>+'Income-2020-leva'!G47/1000+IF(+Rounding!$G$131=$B47,+Rounding!H$131,0)+IF(+Rounding!$G$132=$B47,+Rounding!H$132,0)+IF(+Rounding!$G$133=$B47,+Rounding!H$133,0)</f>
        <v>0.75363999999999998</v>
      </c>
      <c r="H47" s="775">
        <f>+'Income-2020-leva'!H47/1000+IF(+Rounding!$G$131=$B47,+Rounding!I$131,0)+IF(+Rounding!$G$132=$B47,+Rounding!I$132,0)+IF(+Rounding!$G$133=$B47,+Rounding!I$133,0)</f>
        <v>0.57350999999999996</v>
      </c>
      <c r="I47" s="658"/>
      <c r="J47" s="774">
        <f>+'Income-2020-leva'!J47/1000+IF(+Rounding!$K$131=$B47,+Rounding!L$131,0)+IF(+Rounding!$K$132=$B47,+Rounding!L$132,0)+IF(+Rounding!$K$133=$B47,+Rounding!L$133,0)</f>
        <v>0</v>
      </c>
      <c r="K47" s="775">
        <f>+'Income-2020-leva'!K47/1000+IF(+Rounding!$K$131=$B47,+Rounding!M$131,0)+IF(+Rounding!$K$132=$B47,+Rounding!M$132,0)+IF(+Rounding!$K$133=$B47,+Rounding!M$133,0)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10.98945</v>
      </c>
      <c r="N47" s="775">
        <f>++E47+H47+K47+IF(+Rounding!$O$131=$B47,+Rounding!Q$131,0)+IF(+Rounding!$O$132=$B47,+Rounding!Q$132,0)+IF(+Rounding!$O$133=$B47,+Rounding!Q$133,0)</f>
        <v>17.196539999999999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+'Income-2020-leva'!D48/1000+IF(+Rounding!$C$131=$B48,+Rounding!D$131,0)+IF(+Rounding!$C$132=$B48,+Rounding!D$132,0)+IF(+Rounding!$C$133=$B48,+Rounding!D$133,0)</f>
        <v>1.0111600000000001</v>
      </c>
      <c r="E48" s="775">
        <f>+'Income-2020-leva'!E48/1000+IF(+Rounding!$C$131=$B48,+Rounding!E$131,0)+IF(+Rounding!$C$132=$B48,+Rounding!E$132,0)+IF(+Rounding!$C$133=$B48,+Rounding!E$133,0)</f>
        <v>0.93411</v>
      </c>
      <c r="F48" s="658"/>
      <c r="G48" s="774">
        <f>+'Income-2020-leva'!G48/1000+IF(+Rounding!$G$131=$B48,+Rounding!H$131,0)+IF(+Rounding!$G$132=$B48,+Rounding!H$132,0)+IF(+Rounding!$G$133=$B48,+Rounding!H$133,0)</f>
        <v>0</v>
      </c>
      <c r="H48" s="775">
        <f>+'Income-2020-leva'!H48/1000+IF(+Rounding!$G$131=$B48,+Rounding!I$131,0)+IF(+Rounding!$G$132=$B48,+Rounding!I$132,0)+IF(+Rounding!$G$133=$B48,+Rounding!I$133,0)</f>
        <v>0</v>
      </c>
      <c r="I48" s="658"/>
      <c r="J48" s="774">
        <f>+'Income-2020-leva'!J48/1000+IF(+Rounding!$K$131=$B48,+Rounding!L$131,0)+IF(+Rounding!$K$132=$B48,+Rounding!L$132,0)+IF(+Rounding!$K$133=$B48,+Rounding!L$133,0)</f>
        <v>0</v>
      </c>
      <c r="K48" s="775">
        <f>+'Income-2020-leva'!K48/1000+IF(+Rounding!$K$131=$B48,+Rounding!M$131,0)+IF(+Rounding!$K$132=$B48,+Rounding!M$132,0)+IF(+Rounding!$K$133=$B48,+Rounding!M$133,0)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1.0111600000000001</v>
      </c>
      <c r="N48" s="775">
        <f>+E48+H48+K48+IF(+Rounding!$O$131=$B48,+Rounding!Q$131,0)+IF(+Rounding!$O$132=$B48,+Rounding!Q$132,0)+IF(+Rounding!$O$133=$B48,+Rounding!Q$133,0)+Q48</f>
        <v>0.93411</v>
      </c>
      <c r="O48" s="152"/>
      <c r="P48" s="1220">
        <f>+'Income-2020-leva'!P48/1000</f>
        <v>0</v>
      </c>
      <c r="Q48" s="1682">
        <f>+'Income-2020-leva'!Q48/1000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+'Income-2020-leva'!D49/1000+IF(+Rounding!$C$131=$B49,+Rounding!D$131,0)+IF(+Rounding!$C$132=$B49,+Rounding!D$132,0)+IF(+Rounding!$C$133=$B49,+Rounding!D$133,0)</f>
        <v>4.7399999999999998E-2</v>
      </c>
      <c r="E49" s="775">
        <f>+'Income-2020-leva'!E49/1000+IF(+Rounding!$C$131=$B49,+Rounding!E$131,0)+IF(+Rounding!$C$132=$B49,+Rounding!E$132,0)+IF(+Rounding!$C$133=$B49,+Rounding!E$133,0)</f>
        <v>0.26400000000000001</v>
      </c>
      <c r="F49" s="658"/>
      <c r="G49" s="774">
        <f>+'Income-2020-leva'!G49/1000+IF(+Rounding!$G$131=$B49,+Rounding!H$131,0)+IF(+Rounding!$G$132=$B49,+Rounding!H$132,0)+IF(+Rounding!$G$133=$B49,+Rounding!H$133,0)</f>
        <v>0</v>
      </c>
      <c r="H49" s="775">
        <f>+'Income-2020-leva'!H49/1000+IF(+Rounding!$G$131=$B49,+Rounding!I$131,0)+IF(+Rounding!$G$132=$B49,+Rounding!I$132,0)+IF(+Rounding!$G$133=$B49,+Rounding!I$133,0)</f>
        <v>0</v>
      </c>
      <c r="I49" s="658"/>
      <c r="J49" s="774">
        <f>+'Income-2020-leva'!J49/1000+IF(+Rounding!$K$131=$B49,+Rounding!L$131,0)+IF(+Rounding!$K$132=$B49,+Rounding!L$132,0)+IF(+Rounding!$K$133=$B49,+Rounding!L$133,0)</f>
        <v>0</v>
      </c>
      <c r="K49" s="775">
        <f>+'Income-2020-leva'!K49/1000+IF(+Rounding!$K$131=$B49,+Rounding!M$131,0)+IF(+Rounding!$K$132=$B49,+Rounding!M$132,0)+IF(+Rounding!$K$133=$B49,+Rounding!M$133,0)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4.7399999999999998E-2</v>
      </c>
      <c r="N49" s="775">
        <f>++E49+H49+K49+IF(+Rounding!$O$131=$B49,+Rounding!Q$131,0)+IF(+Rounding!$O$132=$B49,+Rounding!Q$132,0)+IF(+Rounding!$O$133=$B49,+Rounding!Q$133,0)</f>
        <v>0.26400000000000001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+'Income-2020-leva'!D50/1000+IF(+Rounding!$C$131=$B50,+Rounding!D$131,0)+IF(+Rounding!$C$132=$B50,+Rounding!D$132,0)+IF(+Rounding!$C$133=$B50,+Rounding!D$133,0)</f>
        <v>1.45299</v>
      </c>
      <c r="E50" s="775">
        <f>+'Income-2020-leva'!E50/1000+IF(+Rounding!$C$131=$B50,+Rounding!E$131,0)+IF(+Rounding!$C$132=$B50,+Rounding!E$132,0)+IF(+Rounding!$C$133=$B50,+Rounding!E$133,0)</f>
        <v>1.5140400000000001</v>
      </c>
      <c r="F50" s="658"/>
      <c r="G50" s="774">
        <f>+'Income-2020-leva'!G50/1000+IF(+Rounding!$G$131=$B50,+Rounding!H$131,0)+IF(+Rounding!$G$132=$B50,+Rounding!H$132,0)+IF(+Rounding!$G$133=$B50,+Rounding!H$133,0)</f>
        <v>0</v>
      </c>
      <c r="H50" s="775">
        <f>+'Income-2020-leva'!H50/1000+IF(+Rounding!$G$131=$B50,+Rounding!I$131,0)+IF(+Rounding!$G$132=$B50,+Rounding!I$132,0)+IF(+Rounding!$G$133=$B50,+Rounding!I$133,0)</f>
        <v>0</v>
      </c>
      <c r="I50" s="658"/>
      <c r="J50" s="774">
        <f>+'Income-2020-leva'!J50/1000+IF(+Rounding!$K$131=$B50,+Rounding!L$131,0)+IF(+Rounding!$K$132=$B50,+Rounding!L$132,0)+IF(+Rounding!$K$133=$B50,+Rounding!L$133,0)</f>
        <v>0</v>
      </c>
      <c r="K50" s="775">
        <f>+'Income-2020-leva'!K50/1000+IF(+Rounding!$K$131=$B50,+Rounding!M$131,0)+IF(+Rounding!$K$132=$B50,+Rounding!M$132,0)+IF(+Rounding!$K$133=$B50,+Rounding!M$133,0)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1.45299</v>
      </c>
      <c r="N50" s="775">
        <f>++E50+H50+K50+IF(+Rounding!$O$131=$B50,+Rounding!Q$131,0)+IF(+Rounding!$O$132=$B50,+Rounding!Q$132,0)+IF(+Rounding!$O$133=$B50,+Rounding!Q$133,0)</f>
        <v>1.5140400000000001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+'Income-2020-leva'!D51/1000+IF(+Rounding!$C$131=$B51,+Rounding!D$131,0)+IF(+Rounding!$C$132=$B51,+Rounding!D$132,0)+IF(+Rounding!$C$133=$B51,+Rounding!D$133,0)</f>
        <v>0</v>
      </c>
      <c r="E51" s="775">
        <f>+'Income-2020-leva'!E51/1000+IF(+Rounding!$C$131=$B51,+Rounding!E$131,0)+IF(+Rounding!$C$132=$B51,+Rounding!E$132,0)+IF(+Rounding!$C$133=$B51,+Rounding!E$133,0)</f>
        <v>0</v>
      </c>
      <c r="F51" s="658"/>
      <c r="G51" s="774">
        <f>+'Income-2020-leva'!G51/1000+IF(+Rounding!$G$131=$B51,+Rounding!H$131,0)+IF(+Rounding!$G$132=$B51,+Rounding!H$132,0)+IF(+Rounding!$G$133=$B51,+Rounding!H$133,0)</f>
        <v>0</v>
      </c>
      <c r="H51" s="775">
        <f>+'Income-2020-leva'!H51/1000+IF(+Rounding!$G$131=$B51,+Rounding!I$131,0)+IF(+Rounding!$G$132=$B51,+Rounding!I$132,0)+IF(+Rounding!$G$133=$B51,+Rounding!I$133,0)</f>
        <v>0</v>
      </c>
      <c r="I51" s="658"/>
      <c r="J51" s="774">
        <f>+'Income-2020-leva'!J51/1000+IF(+Rounding!$K$131=$B51,+Rounding!L$131,0)+IF(+Rounding!$K$132=$B51,+Rounding!L$132,0)+IF(+Rounding!$K$133=$B51,+Rounding!L$133,0)</f>
        <v>0</v>
      </c>
      <c r="K51" s="775">
        <f>+'Income-2020-leva'!K51/1000+IF(+Rounding!$K$131=$B51,+Rounding!M$131,0)+IF(+Rounding!$K$132=$B51,+Rounding!M$132,0)+IF(+Rounding!$K$133=$B51,+Rounding!M$133,0)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+'Income-2020-leva'!D52/1000+IF(+Rounding!$C$131=$B52,+Rounding!D$131,0)+IF(+Rounding!$C$132=$B52,+Rounding!D$132,0)+IF(+Rounding!$C$133=$B52,+Rounding!D$133,0)</f>
        <v>0</v>
      </c>
      <c r="E52" s="777">
        <f>+'Income-2020-leva'!E52/1000+IF(+Rounding!$C$131=$B52,+Rounding!E$131,0)+IF(+Rounding!$C$132=$B52,+Rounding!E$132,0)+IF(+Rounding!$C$133=$B52,+Rounding!E$133,0)</f>
        <v>0</v>
      </c>
      <c r="F52" s="658"/>
      <c r="G52" s="776">
        <f>+'Income-2020-leva'!G52/1000+IF(+Rounding!$G$131=$B52,+Rounding!H$131,0)+IF(+Rounding!$G$132=$B52,+Rounding!H$132,0)+IF(+Rounding!$G$133=$B52,+Rounding!H$133,0)</f>
        <v>0</v>
      </c>
      <c r="H52" s="777">
        <f>+'Income-2020-leva'!H52/1000+IF(+Rounding!$G$131=$B52,+Rounding!I$131,0)+IF(+Rounding!$G$132=$B52,+Rounding!I$132,0)+IF(+Rounding!$G$133=$B52,+Rounding!I$133,0)</f>
        <v>0</v>
      </c>
      <c r="I52" s="658"/>
      <c r="J52" s="776">
        <f>+'Income-2020-leva'!J52/1000+IF(+Rounding!$K$131=$B52,+Rounding!L$131,0)+IF(+Rounding!$K$132=$B52,+Rounding!L$132,0)+IF(+Rounding!$K$133=$B52,+Rounding!L$133,0)</f>
        <v>0</v>
      </c>
      <c r="K52" s="777">
        <f>+'Income-2020-leva'!K52/1000+IF(+Rounding!$K$131=$B52,+Rounding!M$131,0)+IF(+Rounding!$K$132=$B52,+Rounding!M$132,0)+IF(+Rounding!$K$133=$B52,+Rounding!M$133,0)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117.79885</v>
      </c>
      <c r="E53" s="787">
        <f>+SUM(E43:E52)</f>
        <v>213.34970999999999</v>
      </c>
      <c r="F53" s="658"/>
      <c r="G53" s="786">
        <f>+SUM(G43:G52)</f>
        <v>4.9961700000000002</v>
      </c>
      <c r="H53" s="787">
        <f>+SUM(H43:H52)</f>
        <v>3.6294500000000003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122.79502000000001</v>
      </c>
      <c r="N53" s="787">
        <f>+SUM(N43:N52)</f>
        <v>216.97916000000001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62" t="str">
        <f>+'Income-2020-leva'!P54:Q54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+'Income-2020-leva'!D55/1000+IF(+Rounding!$C$131=$B55,+Rounding!D$131,0)+IF(+Rounding!$C$132=$B55,+Rounding!D$132,0)+IF(+Rounding!$C$133=$B55,+Rounding!D$133,0)</f>
        <v>0</v>
      </c>
      <c r="E55" s="775">
        <f>+'Income-2020-leva'!E55/1000+IF(+Rounding!$C$131=$B55,+Rounding!E$131,0)+IF(+Rounding!$C$132=$B55,+Rounding!E$132,0)+IF(+Rounding!$C$133=$B55,+Rounding!E$133,0)</f>
        <v>0</v>
      </c>
      <c r="F55" s="658"/>
      <c r="G55" s="774">
        <f>+'Income-2020-leva'!G55/1000+IF(+Rounding!$G$131=$B55,+Rounding!H$131,0)+IF(+Rounding!$G$132=$B55,+Rounding!H$132,0)+IF(+Rounding!$G$133=$B55,+Rounding!H$133,0)</f>
        <v>0</v>
      </c>
      <c r="H55" s="775">
        <f>+'Income-2020-leva'!H55/1000+IF(+Rounding!$G$131=$B55,+Rounding!I$131,0)+IF(+Rounding!$G$132=$B55,+Rounding!I$132,0)+IF(+Rounding!$G$133=$B55,+Rounding!I$133,0)</f>
        <v>0</v>
      </c>
      <c r="I55" s="658"/>
      <c r="J55" s="774">
        <f>+'Income-2020-leva'!J55/1000+IF(+Rounding!$K$131=$B55,+Rounding!L$131,0)+IF(+Rounding!$K$132=$B55,+Rounding!L$132,0)+IF(+Rounding!$K$133=$B55,+Rounding!L$133,0)</f>
        <v>0</v>
      </c>
      <c r="K55" s="775">
        <f>+'Income-2020-leva'!K55/1000+IF(+Rounding!$K$131=$B55,+Rounding!M$131,0)+IF(+Rounding!$K$132=$B55,+Rounding!M$132,0)+IF(+Rounding!$K$133=$B55,+Rounding!M$133,0)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98" t="str">
        <f>+'Income-2020-leva'!P55:Q55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+'Income-2020-leva'!D56/1000+IF(+Rounding!$C$131=$B56,+Rounding!D$131,0)+IF(+Rounding!$C$132=$B56,+Rounding!D$132,0)+IF(+Rounding!$C$133=$B56,+Rounding!D$133,0)</f>
        <v>0</v>
      </c>
      <c r="E56" s="775">
        <f>+'Income-2020-leva'!E56/1000+IF(+Rounding!$C$131=$B56,+Rounding!E$131,0)+IF(+Rounding!$C$132=$B56,+Rounding!E$132,0)+IF(+Rounding!$C$133=$B56,+Rounding!E$133,0)</f>
        <v>0</v>
      </c>
      <c r="F56" s="658"/>
      <c r="G56" s="774">
        <f>+'Income-2020-leva'!G56/1000+IF(+Rounding!$G$131=$B56,+Rounding!H$131,0)+IF(+Rounding!$G$132=$B56,+Rounding!H$132,0)+IF(+Rounding!$G$133=$B56,+Rounding!H$133,0)</f>
        <v>0</v>
      </c>
      <c r="H56" s="775">
        <f>+'Income-2020-leva'!H56/1000+IF(+Rounding!$G$131=$B56,+Rounding!I$131,0)+IF(+Rounding!$G$132=$B56,+Rounding!I$132,0)+IF(+Rounding!$G$133=$B56,+Rounding!I$133,0)</f>
        <v>0</v>
      </c>
      <c r="I56" s="658"/>
      <c r="J56" s="774">
        <f>+'Income-2020-leva'!J56/1000+IF(+Rounding!$K$131=$B56,+Rounding!L$131,0)+IF(+Rounding!$K$132=$B56,+Rounding!L$132,0)+IF(+Rounding!$K$133=$B56,+Rounding!L$133,0)</f>
        <v>0</v>
      </c>
      <c r="K56" s="775">
        <f>+'Income-2020-leva'!K56/1000+IF(+Rounding!$K$131=$B56,+Rounding!M$131,0)+IF(+Rounding!$K$132=$B56,+Rounding!M$132,0)+IF(+Rounding!$K$133=$B56,+Rounding!M$133,0)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+'Income-2020-leva'!D57/1000+IF(+Rounding!$C$131=$B57,+Rounding!D$131,0)+IF(+Rounding!$C$132=$B57,+Rounding!D$132,0)+IF(+Rounding!$C$133=$B57,+Rounding!D$133,0)</f>
        <v>0</v>
      </c>
      <c r="E57" s="777">
        <f>+'Income-2020-leva'!E57/1000+IF(+Rounding!$C$131=$B57,+Rounding!E$131,0)+IF(+Rounding!$C$132=$B57,+Rounding!E$132,0)+IF(+Rounding!$C$133=$B57,+Rounding!E$133,0)</f>
        <v>0</v>
      </c>
      <c r="F57" s="658"/>
      <c r="G57" s="776">
        <f>+'Income-2020-leva'!G57/1000+IF(+Rounding!$G$131=$B57,+Rounding!H$131,0)+IF(+Rounding!$G$132=$B57,+Rounding!H$132,0)+IF(+Rounding!$G$133=$B57,+Rounding!H$133,0)</f>
        <v>0</v>
      </c>
      <c r="H57" s="777">
        <f>+'Income-2020-leva'!H57/1000+IF(+Rounding!$G$131=$B57,+Rounding!I$131,0)+IF(+Rounding!$G$132=$B57,+Rounding!I$132,0)+IF(+Rounding!$G$133=$B57,+Rounding!I$133,0)</f>
        <v>0</v>
      </c>
      <c r="I57" s="658"/>
      <c r="J57" s="776">
        <f>+'Income-2020-leva'!J57/1000+IF(+Rounding!$K$131=$B57,+Rounding!L$131,0)+IF(+Rounding!$K$132=$B57,+Rounding!L$132,0)+IF(+Rounding!$K$133=$B57,+Rounding!L$133,0)</f>
        <v>0</v>
      </c>
      <c r="K57" s="777">
        <f>+'Income-2020-leva'!K57/1000+IF(+Rounding!$K$131=$B57,+Rounding!M$131,0)+IF(+Rounding!$K$132=$B57,+Rounding!M$132,0)+IF(+Rounding!$K$133=$B57,+Rounding!M$133,0)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+'Income-2020-leva'!D60/1000+IF(+Rounding!$C$131=$B60,+Rounding!D$131,0)+IF(+Rounding!$C$132=$B60,+Rounding!D$132,0)+IF(+Rounding!$C$133=$B60,+Rounding!D$133,0)</f>
        <v>0</v>
      </c>
      <c r="E60" s="775">
        <f>+'Income-2020-leva'!E60/1000+IF(+Rounding!$C$131=$B60,+Rounding!E$131,0)+IF(+Rounding!$C$132=$B60,+Rounding!E$132,0)+IF(+Rounding!$C$133=$B60,+Rounding!E$133,0)</f>
        <v>0</v>
      </c>
      <c r="F60" s="658"/>
      <c r="G60" s="774">
        <f>+'Income-2020-leva'!G60/1000+IF(+Rounding!$G$131=$B60,+Rounding!H$131,0)+IF(+Rounding!$G$132=$B60,+Rounding!H$132,0)+IF(+Rounding!$G$133=$B60,+Rounding!H$133,0)</f>
        <v>0</v>
      </c>
      <c r="H60" s="775">
        <f>+'Income-2020-leva'!H60/1000+IF(+Rounding!$G$131=$B60,+Rounding!I$131,0)+IF(+Rounding!$G$132=$B60,+Rounding!I$132,0)+IF(+Rounding!$G$133=$B60,+Rounding!I$133,0)</f>
        <v>0</v>
      </c>
      <c r="I60" s="658"/>
      <c r="J60" s="774">
        <f>+'Income-2020-leva'!J60/1000+IF(+Rounding!$K$131=$B60,+Rounding!L$131,0)+IF(+Rounding!$K$132=$B60,+Rounding!L$132,0)+IF(+Rounding!$K$133=$B60,+Rounding!L$133,0)</f>
        <v>0</v>
      </c>
      <c r="K60" s="775">
        <f>+'Income-2020-leva'!K60/1000+IF(+Rounding!$K$131=$B60,+Rounding!M$131,0)+IF(+Rounding!$K$132=$B60,+Rounding!M$132,0)+IF(+Rounding!$K$133=$B60,+Rounding!M$133,0)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+'Income-2020-leva'!D61/1000+IF(+Rounding!$C$131=$B61,+Rounding!D$131,0)+IF(+Rounding!$C$132=$B61,+Rounding!D$132,0)+IF(+Rounding!$C$133=$B61,+Rounding!D$133,0)</f>
        <v>0</v>
      </c>
      <c r="E61" s="777">
        <f>+'Income-2020-leva'!E61/1000+IF(+Rounding!$C$131=$B61,+Rounding!E$131,0)+IF(+Rounding!$C$132=$B61,+Rounding!E$132,0)+IF(+Rounding!$C$133=$B61,+Rounding!E$133,0)</f>
        <v>0</v>
      </c>
      <c r="F61" s="658"/>
      <c r="G61" s="776">
        <f>+'Income-2020-leva'!G61/1000+IF(+Rounding!$G$131=$B61,+Rounding!H$131,0)+IF(+Rounding!$G$132=$B61,+Rounding!H$132,0)+IF(+Rounding!$G$133=$B61,+Rounding!H$133,0)</f>
        <v>0</v>
      </c>
      <c r="H61" s="777">
        <f>+'Income-2020-leva'!H61/1000+IF(+Rounding!$G$131=$B61,+Rounding!I$131,0)+IF(+Rounding!$G$132=$B61,+Rounding!I$132,0)+IF(+Rounding!$G$133=$B61,+Rounding!I$133,0)</f>
        <v>0</v>
      </c>
      <c r="I61" s="658"/>
      <c r="J61" s="776">
        <f>+'Income-2020-leva'!J61/1000+IF(+Rounding!$K$131=$B61,+Rounding!L$131,0)+IF(+Rounding!$K$132=$B61,+Rounding!L$132,0)+IF(+Rounding!$K$133=$B61,+Rounding!L$133,0)</f>
        <v>0</v>
      </c>
      <c r="K61" s="777">
        <f>+'Income-2020-leva'!K61/1000+IF(+Rounding!$K$131=$B61,+Rounding!M$131,0)+IF(+Rounding!$K$132=$B61,+Rounding!M$132,0)+IF(+Rounding!$K$133=$B61,+Rounding!M$133,0)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+'Income-2020-leva'!D64/1000+IF(+Rounding!$C$131=$B64,+Rounding!D$131,0)+IF(+Rounding!$C$132=$B64,+Rounding!D$132,0)+IF(+Rounding!$C$133=$B64,+Rounding!D$133,0)</f>
        <v>0</v>
      </c>
      <c r="E64" s="775">
        <f>+'Income-2020-leva'!E64/1000+IF(+Rounding!$C$131=$B64,+Rounding!E$131,0)+IF(+Rounding!$C$132=$B64,+Rounding!E$132,0)+IF(+Rounding!$C$133=$B64,+Rounding!E$133,0)</f>
        <v>0</v>
      </c>
      <c r="F64" s="658"/>
      <c r="G64" s="774">
        <f>+'Income-2020-leva'!G64/1000+IF(+Rounding!$G$131=$B64,+Rounding!H$131,0)+IF(+Rounding!$G$132=$B64,+Rounding!H$132,0)+IF(+Rounding!$G$133=$B64,+Rounding!H$133,0)</f>
        <v>0</v>
      </c>
      <c r="H64" s="775">
        <f>+'Income-2020-leva'!H64/1000+IF(+Rounding!$G$131=$B64,+Rounding!I$131,0)+IF(+Rounding!$G$132=$B64,+Rounding!I$132,0)+IF(+Rounding!$G$133=$B64,+Rounding!I$133,0)</f>
        <v>0</v>
      </c>
      <c r="I64" s="658"/>
      <c r="J64" s="774">
        <f>+'Income-2020-leva'!J64/1000+IF(+Rounding!$K$131=$B64,+Rounding!L$131,0)+IF(+Rounding!$K$132=$B64,+Rounding!L$132,0)+IF(+Rounding!$K$133=$B64,+Rounding!L$133,0)</f>
        <v>0</v>
      </c>
      <c r="K64" s="775">
        <f>+'Income-2020-leva'!K64/1000+IF(+Rounding!$K$131=$B64,+Rounding!M$131,0)+IF(+Rounding!$K$132=$B64,+Rounding!M$132,0)+IF(+Rounding!$K$133=$B64,+Rounding!M$133,0)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+'Income-2020-leva'!D65/1000+IF(+Rounding!$C$131=$B65,+Rounding!D$131,0)+IF(+Rounding!$C$132=$B65,+Rounding!D$132,0)+IF(+Rounding!$C$133=$B65,+Rounding!D$133,0)</f>
        <v>0</v>
      </c>
      <c r="E65" s="775">
        <f>+'Income-2020-leva'!E65/1000+IF(+Rounding!$C$131=$B65,+Rounding!E$131,0)+IF(+Rounding!$C$132=$B65,+Rounding!E$132,0)+IF(+Rounding!$C$133=$B65,+Rounding!E$133,0)</f>
        <v>0</v>
      </c>
      <c r="F65" s="658"/>
      <c r="G65" s="774">
        <f>+'Income-2020-leva'!G65/1000+IF(+Rounding!$G$131=$B65,+Rounding!H$131,0)+IF(+Rounding!$G$132=$B65,+Rounding!H$132,0)+IF(+Rounding!$G$133=$B65,+Rounding!H$133,0)</f>
        <v>0</v>
      </c>
      <c r="H65" s="775">
        <f>+'Income-2020-leva'!H65/1000+IF(+Rounding!$G$131=$B65,+Rounding!I$131,0)+IF(+Rounding!$G$132=$B65,+Rounding!I$132,0)+IF(+Rounding!$G$133=$B65,+Rounding!I$133,0)</f>
        <v>0</v>
      </c>
      <c r="I65" s="658"/>
      <c r="J65" s="774">
        <f>+'Income-2020-leva'!J65/1000+IF(+Rounding!$K$131=$B65,+Rounding!L$131,0)+IF(+Rounding!$K$132=$B65,+Rounding!L$132,0)+IF(+Rounding!$K$133=$B65,+Rounding!L$133,0)</f>
        <v>0</v>
      </c>
      <c r="K65" s="775">
        <f>+'Income-2020-leva'!K65/1000+IF(+Rounding!$K$131=$B65,+Rounding!M$131,0)+IF(+Rounding!$K$132=$B65,+Rounding!M$132,0)+IF(+Rounding!$K$133=$B65,+Rounding!M$133,0)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+'Income-2020-leva'!D68/1000+IF(+Rounding!$C$131=$B68,+Rounding!D$131,0)+IF(+Rounding!$C$132=$B68,+Rounding!D$132,0)+IF(+Rounding!$C$133=$B68,+Rounding!D$133,0)</f>
        <v>0</v>
      </c>
      <c r="E68" s="775">
        <f>+'Income-2020-leva'!E68/1000+IF(+Rounding!$C$131=$B68,+Rounding!E$131,0)+IF(+Rounding!$C$132=$B68,+Rounding!E$132,0)+IF(+Rounding!$C$133=$B68,+Rounding!E$133,0)</f>
        <v>0</v>
      </c>
      <c r="F68" s="658"/>
      <c r="G68" s="774">
        <f>+'Income-2020-leva'!G68/1000+IF(+Rounding!$G$131=$B68,+Rounding!H$131,0)+IF(+Rounding!$G$132=$B68,+Rounding!H$132,0)+IF(+Rounding!$G$133=$B68,+Rounding!H$133,0)</f>
        <v>0</v>
      </c>
      <c r="H68" s="775">
        <f>+'Income-2020-leva'!H68/1000+IF(+Rounding!$G$131=$B68,+Rounding!I$131,0)+IF(+Rounding!$G$132=$B68,+Rounding!I$132,0)+IF(+Rounding!$G$133=$B68,+Rounding!I$133,0)</f>
        <v>0</v>
      </c>
      <c r="I68" s="658"/>
      <c r="J68" s="774">
        <f>+'Income-2020-leva'!J68/1000+IF(+Rounding!$K$131=$B68,+Rounding!L$131,0)+IF(+Rounding!$K$132=$B68,+Rounding!L$132,0)+IF(+Rounding!$K$133=$B68,+Rounding!L$133,0)</f>
        <v>0</v>
      </c>
      <c r="K68" s="775">
        <f>+'Income-2020-leva'!K68/1000+IF(+Rounding!$K$131=$B68,+Rounding!M$131,0)+IF(+Rounding!$K$132=$B68,+Rounding!M$132,0)+IF(+Rounding!$K$133=$B68,+Rounding!M$133,0)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+'Income-2020-leva'!D69/1000+IF(+Rounding!$C$131=$B69,+Rounding!D$131,0)+IF(+Rounding!$C$132=$B69,+Rounding!D$132,0)+IF(+Rounding!$C$133=$B69,+Rounding!D$133,0)</f>
        <v>0</v>
      </c>
      <c r="E69" s="775">
        <f>+'Income-2020-leva'!E69/1000+IF(+Rounding!$C$131=$B69,+Rounding!E$131,0)+IF(+Rounding!$C$132=$B69,+Rounding!E$132,0)+IF(+Rounding!$C$133=$B69,+Rounding!E$133,0)</f>
        <v>0</v>
      </c>
      <c r="F69" s="658"/>
      <c r="G69" s="774">
        <f>+'Income-2020-leva'!G69/1000+IF(+Rounding!$G$131=$B69,+Rounding!H$131,0)+IF(+Rounding!$G$132=$B69,+Rounding!H$132,0)+IF(+Rounding!$G$133=$B69,+Rounding!H$133,0)</f>
        <v>0</v>
      </c>
      <c r="H69" s="775">
        <f>+'Income-2020-leva'!H69/1000+IF(+Rounding!$G$131=$B69,+Rounding!I$131,0)+IF(+Rounding!$G$132=$B69,+Rounding!I$132,0)+IF(+Rounding!$G$133=$B69,+Rounding!I$133,0)</f>
        <v>0</v>
      </c>
      <c r="I69" s="658"/>
      <c r="J69" s="774">
        <f>+'Income-2020-leva'!J69/1000+IF(+Rounding!$K$131=$B69,+Rounding!L$131,0)+IF(+Rounding!$K$132=$B69,+Rounding!L$132,0)+IF(+Rounding!$K$133=$B69,+Rounding!L$133,0)</f>
        <v>0</v>
      </c>
      <c r="K69" s="775">
        <f>+'Income-2020-leva'!K69/1000+IF(+Rounding!$K$131=$B69,+Rounding!M$131,0)+IF(+Rounding!$K$132=$B69,+Rounding!M$132,0)+IF(+Rounding!$K$133=$B69,+Rounding!M$133,0)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+'Income-2020-leva'!D72/1000+IF(+Rounding!$C$131=$B72,+Rounding!D$131,0)+IF(+Rounding!$C$132=$B72,+Rounding!D$132,0)+IF(+Rounding!$C$133=$B72,+Rounding!D$133,0)</f>
        <v>0</v>
      </c>
      <c r="E72" s="787">
        <f>+'Income-2020-leva'!E72/1000+IF(+Rounding!$C$131=$B72,+Rounding!E$131,0)+IF(+Rounding!$C$132=$B72,+Rounding!E$132,0)+IF(+Rounding!$C$133=$B72,+Rounding!E$133,0)</f>
        <v>0</v>
      </c>
      <c r="F72" s="658"/>
      <c r="G72" s="786">
        <f>+'Income-2020-leva'!G72/1000+IF(+Rounding!$G$131=$B72,+Rounding!H$131,0)+IF(+Rounding!$G$132=$B72,+Rounding!H$132,0)+IF(+Rounding!$G$133=$B72,+Rounding!H$133,0)</f>
        <v>0</v>
      </c>
      <c r="H72" s="787">
        <f>+'Income-2020-leva'!H72/1000+IF(+Rounding!$G$131=$B72,+Rounding!I$131,0)+IF(+Rounding!$G$132=$B72,+Rounding!I$132,0)+IF(+Rounding!$G$133=$B72,+Rounding!I$133,0)</f>
        <v>0</v>
      </c>
      <c r="I72" s="658"/>
      <c r="J72" s="786">
        <f>+'Income-2020-leva'!J72/1000+IF(+Rounding!$K$131=$B72,+Rounding!L$131,0)+IF(+Rounding!$K$132=$B72,+Rounding!L$132,0)+IF(+Rounding!$K$133=$B72,+Rounding!L$133,0)</f>
        <v>0</v>
      </c>
      <c r="K72" s="787">
        <f>+'Income-2020-leva'!K72/1000+IF(+Rounding!$K$131=$B72,+Rounding!M$131,0)+IF(+Rounding!$K$132=$B72,+Rounding!M$132,0)+IF(+Rounding!$K$133=$B72,+Rounding!M$133,0)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+'Income-2020-leva'!D74/1000+IF(+Rounding!$C$131=$B74,+Rounding!D$131,0)+IF(+Rounding!$C$132=$B74,+Rounding!D$132,0)+IF(+Rounding!$C$133=$B74,+Rounding!D$133,0)</f>
        <v>0</v>
      </c>
      <c r="E74" s="787">
        <f>+'Income-2020-leva'!E74/1000+IF(+Rounding!$C$131=$B74,+Rounding!E$131,0)+IF(+Rounding!$C$132=$B74,+Rounding!E$132,0)+IF(+Rounding!$C$133=$B74,+Rounding!E$133,0)</f>
        <v>0</v>
      </c>
      <c r="F74" s="658"/>
      <c r="G74" s="786">
        <f>+'Income-2020-leva'!G74/1000+IF(+Rounding!$G$131=$B74,+Rounding!H$131,0)+IF(+Rounding!$G$132=$B74,+Rounding!H$132,0)+IF(+Rounding!$G$133=$B74,+Rounding!H$133,0)</f>
        <v>0</v>
      </c>
      <c r="H74" s="787">
        <f>+'Income-2020-leva'!H74/1000+IF(+Rounding!$G$131=$B74,+Rounding!I$131,0)+IF(+Rounding!$G$132=$B74,+Rounding!I$132,0)+IF(+Rounding!$G$133=$B74,+Rounding!I$133,0)</f>
        <v>0</v>
      </c>
      <c r="I74" s="658"/>
      <c r="J74" s="786">
        <f>+'Income-2020-leva'!J74/1000+IF(+Rounding!$K$131=$B74,+Rounding!L$131,0)+IF(+Rounding!$K$132=$B74,+Rounding!L$132,0)+IF(+Rounding!$K$133=$B74,+Rounding!L$133,0)</f>
        <v>0</v>
      </c>
      <c r="K74" s="787">
        <f>+'Income-2020-leva'!K74/1000+IF(+Rounding!$K$131=$B74,+Rounding!M$131,0)+IF(+Rounding!$K$132=$B74,+Rounding!M$132,0)+IF(+Rounding!$K$133=$B74,+Rounding!M$133,0)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+'Income-2020-leva'!P74/1000</f>
        <v>0</v>
      </c>
      <c r="Q74" s="1945">
        <f>+'Income-2020-leva'!Q74/1000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+'Income-2020-leva'!D75/1000</f>
        <v>0</v>
      </c>
      <c r="E75" s="1893">
        <f>+'Income-2020-leva'!E75/1000</f>
        <v>0</v>
      </c>
      <c r="F75" s="658"/>
      <c r="G75" s="1892">
        <f>+'Income-2020-leva'!G75/1000</f>
        <v>0</v>
      </c>
      <c r="H75" s="1893">
        <f>+'Income-2020-leva'!H75/1000</f>
        <v>0</v>
      </c>
      <c r="I75" s="658"/>
      <c r="J75" s="1892">
        <f>+'Income-2020-leva'!J75/1000</f>
        <v>0</v>
      </c>
      <c r="K75" s="1893">
        <f>+'Income-2020-leva'!K75/1000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62" t="str">
        <f>+'Income-2020-leva'!P75:Q75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117.79885</v>
      </c>
      <c r="E77" s="789">
        <f>+E53+E58+E62+E66+E70+E72+E74</f>
        <v>213.34970999999999</v>
      </c>
      <c r="F77" s="658"/>
      <c r="G77" s="788">
        <f>+G53+G58+G62+G66+G70+G72+G74</f>
        <v>4.9961700000000002</v>
      </c>
      <c r="H77" s="789">
        <f>+H53+H58+H62+H66+H70+H72+H74</f>
        <v>3.6294500000000003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122.79502000000001</v>
      </c>
      <c r="N77" s="789">
        <f>+N53+N58+N62+N66+N70+N72+N74</f>
        <v>216.97916000000001</v>
      </c>
      <c r="O77" s="152"/>
      <c r="P77" s="2598" t="str">
        <f>+'Income-2020-leva'!P77:Q77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+'Income-2020-leva'!D79/1000+IF(+Rounding!$C$131=$B79,+Rounding!D$131,0)+IF(+Rounding!$C$132=$B79,+Rounding!D$132,0)+IF(+Rounding!$C$133=$B79,+Rounding!D$133,0)</f>
        <v>92.9114</v>
      </c>
      <c r="E79" s="775">
        <f>+'Income-2020-leva'!E79/1000+IF(+Rounding!$C$131=$B79,+Rounding!E$131,0)+IF(+Rounding!$C$132=$B79,+Rounding!E$132,0)+IF(+Rounding!$C$133=$B79,+Rounding!E$133,0)</f>
        <v>126.70094</v>
      </c>
      <c r="F79" s="658"/>
      <c r="G79" s="774">
        <f>+'Income-2020-leva'!G79/1000+IF(+Rounding!$G$131=$B79,+Rounding!H$131,0)+IF(+Rounding!$G$132=$B79,+Rounding!H$132,0)+IF(+Rounding!$G$133=$B79,+Rounding!H$133,0)</f>
        <v>5.0880000000000001</v>
      </c>
      <c r="H79" s="775">
        <f>+'Income-2020-leva'!H79/1000+IF(+Rounding!$G$131=$B79,+Rounding!I$131,0)+IF(+Rounding!$G$132=$B79,+Rounding!I$132,0)+IF(+Rounding!$G$133=$B79,+Rounding!I$133,0)</f>
        <v>3.2160000000000002</v>
      </c>
      <c r="I79" s="658"/>
      <c r="J79" s="774">
        <f>+'Income-2020-leva'!J79/1000+IF(+Rounding!$K$131=$B79,+Rounding!L$131,0)+IF(+Rounding!$K$132=$B79,+Rounding!L$132,0)+IF(+Rounding!$K$133=$B79,+Rounding!L$133,0)</f>
        <v>0</v>
      </c>
      <c r="K79" s="775">
        <f>+'Income-2020-leva'!K79/1000+IF(+Rounding!$K$131=$B79,+Rounding!M$131,0)+IF(+Rounding!$K$132=$B79,+Rounding!M$132,0)+IF(+Rounding!$K$133=$B79,+Rounding!M$133,0)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97.999399999999994</v>
      </c>
      <c r="N79" s="775">
        <f>++E79+H79+K79+IF(+Rounding!$O$131=$B79,+Rounding!Q$131,0)+IF(+Rounding!$O$132=$B79,+Rounding!Q$132,0)+IF(+Rounding!$O$133=$B79,+Rounding!Q$133,0)</f>
        <v>129.91694000000001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+'Income-2020-leva'!D80/1000+IF(+Rounding!$C$131=$B80,+Rounding!D$131,0)+IF(+Rounding!$C$132=$B80,+Rounding!D$132,0)+IF(+Rounding!$C$133=$B80,+Rounding!D$133,0)</f>
        <v>0</v>
      </c>
      <c r="E80" s="775">
        <f>+'Income-2020-leva'!E80/1000+IF(+Rounding!$C$131=$B80,+Rounding!E$131,0)+IF(+Rounding!$C$132=$B80,+Rounding!E$132,0)+IF(+Rounding!$C$133=$B80,+Rounding!E$133,0)</f>
        <v>0</v>
      </c>
      <c r="F80" s="658"/>
      <c r="G80" s="774">
        <f>+'Income-2020-leva'!G80/1000+IF(+Rounding!$G$131=$B80,+Rounding!H$131,0)+IF(+Rounding!$G$132=$B80,+Rounding!H$132,0)+IF(+Rounding!$G$133=$B80,+Rounding!H$133,0)</f>
        <v>0</v>
      </c>
      <c r="H80" s="775">
        <f>+'Income-2020-leva'!H80/1000+IF(+Rounding!$G$131=$B80,+Rounding!I$131,0)+IF(+Rounding!$G$132=$B80,+Rounding!I$132,0)+IF(+Rounding!$G$133=$B80,+Rounding!I$133,0)</f>
        <v>0</v>
      </c>
      <c r="I80" s="658"/>
      <c r="J80" s="774">
        <f>+'Income-2020-leva'!J80/1000+IF(+Rounding!$K$131=$B80,+Rounding!L$131,0)+IF(+Rounding!$K$132=$B80,+Rounding!L$132,0)+IF(+Rounding!$K$133=$B80,+Rounding!L$133,0)</f>
        <v>0</v>
      </c>
      <c r="K80" s="775">
        <f>+'Income-2020-leva'!K80/1000+IF(+Rounding!$K$131=$B80,+Rounding!M$131,0)+IF(+Rounding!$K$132=$B80,+Rounding!M$132,0)+IF(+Rounding!$K$133=$B80,+Rounding!M$133,0)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92.9114</v>
      </c>
      <c r="E81" s="791">
        <f>+SUM(E79:E80)</f>
        <v>126.70094</v>
      </c>
      <c r="F81" s="658"/>
      <c r="G81" s="790">
        <f>+SUM(G79:G80)</f>
        <v>5.0880000000000001</v>
      </c>
      <c r="H81" s="791">
        <f>+SUM(H79:H80)</f>
        <v>3.2160000000000002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97.999399999999994</v>
      </c>
      <c r="N81" s="791">
        <f>+SUM(N79:N80)</f>
        <v>129.91694000000001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+'Income-2020-leva'!D83/1000+IF(+Rounding!$C$131=$B83,+Rounding!D$131,0)+IF(+Rounding!$C$132=$B83,+Rounding!D$132,0)+IF(+Rounding!$C$133=$B83,+Rounding!D$133,0)</f>
        <v>0</v>
      </c>
      <c r="E83" s="775">
        <f>+'Income-2020-leva'!E83/1000+IF(+Rounding!$C$131=$B83,+Rounding!E$131,0)+IF(+Rounding!$C$132=$B83,+Rounding!E$132,0)+IF(+Rounding!$C$133=$B83,+Rounding!E$133,0)</f>
        <v>0</v>
      </c>
      <c r="F83" s="658"/>
      <c r="G83" s="774">
        <f>+'Income-2020-leva'!G83/1000+IF(+Rounding!$G$131=$B83,+Rounding!H$131,0)+IF(+Rounding!$G$132=$B83,+Rounding!H$132,0)+IF(+Rounding!$G$133=$B83,+Rounding!H$133,0)</f>
        <v>0</v>
      </c>
      <c r="H83" s="775">
        <f>+'Income-2020-leva'!H83/1000+IF(+Rounding!$G$131=$B83,+Rounding!I$131,0)+IF(+Rounding!$G$132=$B83,+Rounding!I$132,0)+IF(+Rounding!$G$133=$B83,+Rounding!I$133,0)</f>
        <v>0</v>
      </c>
      <c r="I83" s="658"/>
      <c r="J83" s="774">
        <f>+'Income-2020-leva'!J83/1000+IF(+Rounding!$K$131=$B83,+Rounding!L$131,0)+IF(+Rounding!$K$132=$B83,+Rounding!L$132,0)+IF(+Rounding!$K$133=$B83,+Rounding!L$133,0)</f>
        <v>0</v>
      </c>
      <c r="K83" s="775">
        <f>+'Income-2020-leva'!K83/1000+IF(+Rounding!$K$131=$B83,+Rounding!M$131,0)+IF(+Rounding!$K$132=$B83,+Rounding!M$132,0)+IF(+Rounding!$K$133=$B83,+Rounding!M$133,0)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+'Income-2020-leva'!D84/1000+IF(+Rounding!$C$131=$B84,+Rounding!D$131,0)+IF(+Rounding!$C$132=$B84,+Rounding!D$132,0)+IF(+Rounding!$C$133=$B84,+Rounding!D$133,0)</f>
        <v>0</v>
      </c>
      <c r="E84" s="775">
        <f>+'Income-2020-leva'!E84/1000+IF(+Rounding!$C$131=$B84,+Rounding!E$131,0)+IF(+Rounding!$C$132=$B84,+Rounding!E$132,0)+IF(+Rounding!$C$133=$B84,+Rounding!E$133,0)</f>
        <v>0</v>
      </c>
      <c r="F84" s="658"/>
      <c r="G84" s="774">
        <f>+'Income-2020-leva'!G84/1000+IF(+Rounding!$G$131=$B84,+Rounding!H$131,0)+IF(+Rounding!$G$132=$B84,+Rounding!H$132,0)+IF(+Rounding!$G$133=$B84,+Rounding!H$133,0)</f>
        <v>0</v>
      </c>
      <c r="H84" s="775">
        <f>+'Income-2020-leva'!H84/1000+IF(+Rounding!$G$131=$B84,+Rounding!I$131,0)+IF(+Rounding!$G$132=$B84,+Rounding!I$132,0)+IF(+Rounding!$G$133=$B84,+Rounding!I$133,0)</f>
        <v>0</v>
      </c>
      <c r="I84" s="658"/>
      <c r="J84" s="774">
        <f>+'Income-2020-leva'!J84/1000+IF(+Rounding!$K$131=$B84,+Rounding!L$131,0)+IF(+Rounding!$K$132=$B84,+Rounding!L$132,0)+IF(+Rounding!$K$133=$B84,+Rounding!L$133,0)</f>
        <v>0</v>
      </c>
      <c r="K84" s="775">
        <f>+'Income-2020-leva'!K84/1000+IF(+Rounding!$K$131=$B84,+Rounding!M$131,0)+IF(+Rounding!$K$132=$B84,+Rounding!M$132,0)+IF(+Rounding!$K$133=$B84,+Rounding!M$133,0)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+'Income-2020-leva'!D88/1000+IF(+Rounding!$C$131=$B88,+Rounding!D$131,0)+IF(+Rounding!$C$132=$B88,+Rounding!D$132,0)+IF(+Rounding!$C$133=$B88,+Rounding!D$133,0)</f>
        <v>0</v>
      </c>
      <c r="E88" s="775">
        <f>+'Income-2020-leva'!E88/1000+IF(+Rounding!$C$131=$B88,+Rounding!E$131,0)+IF(+Rounding!$C$132=$B88,+Rounding!E$132,0)+IF(+Rounding!$C$133=$B88,+Rounding!E$133,0)</f>
        <v>1386.1258700000001</v>
      </c>
      <c r="F88" s="658"/>
      <c r="G88" s="774">
        <f>+'Income-2020-leva'!G88/1000+IF(+Rounding!$G$131=$B88,+Rounding!H$131,0)+IF(+Rounding!$G$132=$B88,+Rounding!H$132,0)+IF(+Rounding!$G$133=$B88,+Rounding!H$133,0)</f>
        <v>0</v>
      </c>
      <c r="H88" s="775">
        <f>+'Income-2020-leva'!H88/1000+IF(+Rounding!$G$131=$B88,+Rounding!I$131,0)+IF(+Rounding!$G$132=$B88,+Rounding!I$132,0)+IF(+Rounding!$G$133=$B88,+Rounding!I$133,0)</f>
        <v>0</v>
      </c>
      <c r="I88" s="658"/>
      <c r="J88" s="774">
        <f>+'Income-2020-leva'!J88/1000+IF(+Rounding!$K$131=$B88,+Rounding!L$131,0)+IF(+Rounding!$K$132=$B88,+Rounding!L$132,0)+IF(+Rounding!$K$133=$B88,+Rounding!L$133,0)</f>
        <v>0</v>
      </c>
      <c r="K88" s="775">
        <f>+'Income-2020-leva'!K88/1000+IF(+Rounding!$K$131=$B88,+Rounding!M$131,0)+IF(+Rounding!$K$132=$B88,+Rounding!M$132,0)+IF(+Rounding!$K$133=$B88,+Rounding!M$133,0)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0</v>
      </c>
      <c r="N88" s="775">
        <f>++E88+H88+K88+IF(+Rounding!$O$131=$B88,+Rounding!Q$131,0)+IF(+Rounding!$O$132=$B88,+Rounding!Q$132,0)+IF(+Rounding!$O$133=$B88,+Rounding!Q$133,0)</f>
        <v>1386.1258700000001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+'Income-2020-leva'!D89/1000+IF(+Rounding!$C$131=$B89,+Rounding!D$131,0)+IF(+Rounding!$C$132=$B89,+Rounding!D$132,0)+IF(+Rounding!$C$133=$B89,+Rounding!D$133,0)</f>
        <v>0</v>
      </c>
      <c r="E89" s="775">
        <f>+'Income-2020-leva'!E89/1000+IF(+Rounding!$C$131=$B89,+Rounding!E$131,0)+IF(+Rounding!$C$132=$B89,+Rounding!E$132,0)+IF(+Rounding!$C$133=$B89,+Rounding!E$133,0)</f>
        <v>0</v>
      </c>
      <c r="F89" s="658"/>
      <c r="G89" s="774">
        <f>+'Income-2020-leva'!G89/1000+IF(+Rounding!$G$131=$B89,+Rounding!H$131,0)+IF(+Rounding!$G$132=$B89,+Rounding!H$132,0)+IF(+Rounding!$G$133=$B89,+Rounding!H$133,0)</f>
        <v>0</v>
      </c>
      <c r="H89" s="775">
        <f>+'Income-2020-leva'!H89/1000+IF(+Rounding!$G$131=$B89,+Rounding!I$131,0)+IF(+Rounding!$G$132=$B89,+Rounding!I$132,0)+IF(+Rounding!$G$133=$B89,+Rounding!I$133,0)</f>
        <v>0</v>
      </c>
      <c r="I89" s="658"/>
      <c r="J89" s="774">
        <f>+'Income-2020-leva'!J89/1000+IF(+Rounding!$K$131=$B89,+Rounding!L$131,0)+IF(+Rounding!$K$132=$B89,+Rounding!L$132,0)+IF(+Rounding!$K$133=$B89,+Rounding!L$133,0)</f>
        <v>0</v>
      </c>
      <c r="K89" s="775">
        <f>+'Income-2020-leva'!K89/1000+IF(+Rounding!$K$131=$B89,+Rounding!M$131,0)+IF(+Rounding!$K$132=$B89,+Rounding!M$132,0)+IF(+Rounding!$K$133=$B89,+Rounding!M$133,0)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0</v>
      </c>
      <c r="E90" s="795">
        <f>+SUM(E88:E89)</f>
        <v>1386.1258700000001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0</v>
      </c>
      <c r="N90" s="795">
        <f>+SUM(N88:N89)</f>
        <v>1386.1258700000001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+'Income-2020-leva'!D92/1000+IF(+Rounding!$C$131=$B92,+Rounding!D$131,0)+IF(+Rounding!$C$132=$B92,+Rounding!D$132,0)+IF(+Rounding!$C$133=$B92,+Rounding!D$133,0)</f>
        <v>0</v>
      </c>
      <c r="E92" s="775">
        <f>+'Income-2020-leva'!E92/1000+IF(+Rounding!$C$131=$B92,+Rounding!E$131,0)+IF(+Rounding!$C$132=$B92,+Rounding!E$132,0)+IF(+Rounding!$C$133=$B92,+Rounding!E$133,0)</f>
        <v>0</v>
      </c>
      <c r="F92" s="658"/>
      <c r="G92" s="774">
        <f>+'Income-2020-leva'!G92/1000+IF(+Rounding!$G$131=$B92,+Rounding!H$131,0)+IF(+Rounding!$G$132=$B92,+Rounding!H$132,0)+IF(+Rounding!$G$133=$B92,+Rounding!H$133,0)</f>
        <v>0</v>
      </c>
      <c r="H92" s="775">
        <f>+'Income-2020-leva'!H92/1000+IF(+Rounding!$G$131=$B92,+Rounding!I$131,0)+IF(+Rounding!$G$132=$B92,+Rounding!I$132,0)+IF(+Rounding!$G$133=$B92,+Rounding!I$133,0)</f>
        <v>0</v>
      </c>
      <c r="I92" s="658"/>
      <c r="J92" s="774">
        <f>+'Income-2020-leva'!J92/1000+IF(+Rounding!$K$131=$B92,+Rounding!L$131,0)+IF(+Rounding!$K$132=$B92,+Rounding!L$132,0)+IF(+Rounding!$K$133=$B92,+Rounding!L$133,0)</f>
        <v>0</v>
      </c>
      <c r="K92" s="775">
        <f>+'Income-2020-leva'!K92/1000+IF(+Rounding!$K$131=$B92,+Rounding!M$131,0)+IF(+Rounding!$K$132=$B92,+Rounding!M$132,0)+IF(+Rounding!$K$133=$B92,+Rounding!M$133,0)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+'Income-2020-leva'!D93/1000+IF(+Rounding!$C$131=$B93,+Rounding!D$131,0)+IF(+Rounding!$C$132=$B93,+Rounding!D$132,0)+IF(+Rounding!$C$133=$B93,+Rounding!D$133,0)</f>
        <v>0</v>
      </c>
      <c r="E93" s="775">
        <f>+'Income-2020-leva'!E93/1000+IF(+Rounding!$C$131=$B93,+Rounding!E$131,0)+IF(+Rounding!$C$132=$B93,+Rounding!E$132,0)+IF(+Rounding!$C$133=$B93,+Rounding!E$133,0)</f>
        <v>0</v>
      </c>
      <c r="F93" s="658"/>
      <c r="G93" s="774">
        <f>+'Income-2020-leva'!G93/1000+IF(+Rounding!$G$131=$B93,+Rounding!H$131,0)+IF(+Rounding!$G$132=$B93,+Rounding!H$132,0)+IF(+Rounding!$G$133=$B93,+Rounding!H$133,0)</f>
        <v>0</v>
      </c>
      <c r="H93" s="775">
        <f>+'Income-2020-leva'!H93/1000+IF(+Rounding!$G$131=$B93,+Rounding!I$131,0)+IF(+Rounding!$G$132=$B93,+Rounding!I$132,0)+IF(+Rounding!$G$133=$B93,+Rounding!I$133,0)</f>
        <v>0</v>
      </c>
      <c r="I93" s="658"/>
      <c r="J93" s="774">
        <f>+'Income-2020-leva'!J93/1000+IF(+Rounding!$K$131=$B93,+Rounding!L$131,0)+IF(+Rounding!$K$132=$B93,+Rounding!L$132,0)+IF(+Rounding!$K$133=$B93,+Rounding!L$133,0)</f>
        <v>0</v>
      </c>
      <c r="K93" s="775">
        <f>+'Income-2020-leva'!K93/1000+IF(+Rounding!$K$131=$B93,+Rounding!M$131,0)+IF(+Rounding!$K$132=$B93,+Rounding!M$132,0)+IF(+Rounding!$K$133=$B93,+Rounding!M$133,0)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+'Income-2020-leva'!D94/1000+IF(+Rounding!$C$131=$B94,+Rounding!D$131,0)+IF(+Rounding!$C$132=$B94,+Rounding!D$132,0)+IF(+Rounding!$C$133=$B94,+Rounding!D$133,0)</f>
        <v>0</v>
      </c>
      <c r="E94" s="775">
        <f>+'Income-2020-leva'!E94/1000+IF(+Rounding!$C$131=$B94,+Rounding!E$131,0)+IF(+Rounding!$C$132=$B94,+Rounding!E$132,0)+IF(+Rounding!$C$133=$B94,+Rounding!E$133,0)</f>
        <v>0</v>
      </c>
      <c r="F94" s="658"/>
      <c r="G94" s="774">
        <f>+'Income-2020-leva'!G94/1000+IF(+Rounding!$G$131=$B94,+Rounding!H$131,0)+IF(+Rounding!$G$132=$B94,+Rounding!H$132,0)+IF(+Rounding!$G$133=$B94,+Rounding!H$133,0)</f>
        <v>0</v>
      </c>
      <c r="H94" s="775">
        <f>+'Income-2020-leva'!H94/1000+IF(+Rounding!$G$131=$B94,+Rounding!I$131,0)+IF(+Rounding!$G$132=$B94,+Rounding!I$132,0)+IF(+Rounding!$G$133=$B94,+Rounding!I$133,0)</f>
        <v>0</v>
      </c>
      <c r="I94" s="658"/>
      <c r="J94" s="774">
        <f>+'Income-2020-leva'!J94/1000+IF(+Rounding!$K$131=$B94,+Rounding!L$131,0)+IF(+Rounding!$K$132=$B94,+Rounding!L$132,0)+IF(+Rounding!$K$133=$B94,+Rounding!L$133,0)</f>
        <v>0</v>
      </c>
      <c r="K94" s="775">
        <f>+'Income-2020-leva'!K94/1000+IF(+Rounding!$K$131=$B94,+Rounding!M$131,0)+IF(+Rounding!$K$132=$B94,+Rounding!M$132,0)+IF(+Rounding!$K$133=$B94,+Rounding!M$133,0)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+'Income-2020-leva'!D97/1000+IF(+Rounding!$C$131=$B97,+Rounding!D$131,0)+IF(+Rounding!$C$132=$B97,+Rounding!D$132,0)+IF(+Rounding!$C$133=$B97,+Rounding!D$133,0)</f>
        <v>0</v>
      </c>
      <c r="E97" s="775">
        <f>+'Income-2020-leva'!E97/1000+IF(+Rounding!$C$131=$B97,+Rounding!E$131,0)+IF(+Rounding!$C$132=$B97,+Rounding!E$132,0)+IF(+Rounding!$C$133=$B97,+Rounding!E$133,0)</f>
        <v>0</v>
      </c>
      <c r="F97" s="658"/>
      <c r="G97" s="774">
        <f>+'Income-2020-leva'!G97/1000+IF(+Rounding!$G$131=$B97,+Rounding!H$131,0)+IF(+Rounding!$G$132=$B97,+Rounding!H$132,0)+IF(+Rounding!$G$133=$B97,+Rounding!H$133,0)</f>
        <v>0</v>
      </c>
      <c r="H97" s="775">
        <f>+'Income-2020-leva'!H97/1000+IF(+Rounding!$G$131=$B97,+Rounding!I$131,0)+IF(+Rounding!$G$132=$B97,+Rounding!I$132,0)+IF(+Rounding!$G$133=$B97,+Rounding!I$133,0)</f>
        <v>0</v>
      </c>
      <c r="I97" s="658"/>
      <c r="J97" s="774">
        <f>+'Income-2020-leva'!J97/1000+IF(+Rounding!$K$131=$B97,+Rounding!L$131,0)+IF(+Rounding!$K$132=$B97,+Rounding!L$132,0)+IF(+Rounding!$K$133=$B97,+Rounding!L$133,0)</f>
        <v>0</v>
      </c>
      <c r="K97" s="775">
        <f>+'Income-2020-leva'!K97/1000+IF(+Rounding!$K$131=$B97,+Rounding!M$131,0)+IF(+Rounding!$K$132=$B97,+Rounding!M$132,0)+IF(+Rounding!$K$133=$B97,+Rounding!M$133,0)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+'Income-2020-leva'!D98/1000+IF(+Rounding!$C$131=$B98,+Rounding!D$131,0)+IF(+Rounding!$C$132=$B98,+Rounding!D$132,0)+IF(+Rounding!$C$133=$B98,+Rounding!D$133,0)</f>
        <v>0</v>
      </c>
      <c r="E98" s="775">
        <f>+'Income-2020-leva'!E98/1000+IF(+Rounding!$C$131=$B98,+Rounding!E$131,0)+IF(+Rounding!$C$132=$B98,+Rounding!E$132,0)+IF(+Rounding!$C$133=$B98,+Rounding!E$133,0)</f>
        <v>0</v>
      </c>
      <c r="F98" s="658"/>
      <c r="G98" s="774">
        <f>+'Income-2020-leva'!G98/1000+IF(+Rounding!$G$131=$B98,+Rounding!H$131,0)+IF(+Rounding!$G$132=$B98,+Rounding!H$132,0)+IF(+Rounding!$G$133=$B98,+Rounding!H$133,0)</f>
        <v>0</v>
      </c>
      <c r="H98" s="775">
        <f>+'Income-2020-leva'!H98/1000+IF(+Rounding!$G$131=$B98,+Rounding!I$131,0)+IF(+Rounding!$G$132=$B98,+Rounding!I$132,0)+IF(+Rounding!$G$133=$B98,+Rounding!I$133,0)</f>
        <v>0</v>
      </c>
      <c r="I98" s="658"/>
      <c r="J98" s="774">
        <f>+'Income-2020-leva'!J98/1000+IF(+Rounding!$K$131=$B98,+Rounding!L$131,0)+IF(+Rounding!$K$132=$B98,+Rounding!L$132,0)+IF(+Rounding!$K$133=$B98,+Rounding!L$133,0)</f>
        <v>0</v>
      </c>
      <c r="K98" s="775">
        <f>+'Income-2020-leva'!K98/1000+IF(+Rounding!$K$131=$B98,+Rounding!M$131,0)+IF(+Rounding!$K$132=$B98,+Rounding!M$132,0)+IF(+Rounding!$K$133=$B98,+Rounding!M$133,0)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+'Income-2020-leva'!D99/1000+IF(+Rounding!$C$131=$B99,+Rounding!D$131,0)+IF(+Rounding!$C$132=$B99,+Rounding!D$132,0)+IF(+Rounding!$C$133=$B99,+Rounding!D$133,0)</f>
        <v>0</v>
      </c>
      <c r="E99" s="775">
        <f>+'Income-2020-leva'!E99/1000+IF(+Rounding!$C$131=$B99,+Rounding!E$131,0)+IF(+Rounding!$C$132=$B99,+Rounding!E$132,0)+IF(+Rounding!$C$133=$B99,+Rounding!E$133,0)</f>
        <v>242.45982999999998</v>
      </c>
      <c r="F99" s="658"/>
      <c r="G99" s="774">
        <f>+'Income-2020-leva'!G99/1000+IF(+Rounding!$G$131=$B99,+Rounding!H$131,0)+IF(+Rounding!$G$132=$B99,+Rounding!H$132,0)+IF(+Rounding!$G$133=$B99,+Rounding!H$133,0)</f>
        <v>0</v>
      </c>
      <c r="H99" s="775">
        <f>+'Income-2020-leva'!H99/1000+IF(+Rounding!$G$131=$B99,+Rounding!I$131,0)+IF(+Rounding!$G$132=$B99,+Rounding!I$132,0)+IF(+Rounding!$G$133=$B99,+Rounding!I$133,0)</f>
        <v>0</v>
      </c>
      <c r="I99" s="658"/>
      <c r="J99" s="774">
        <f>+'Income-2020-leva'!J99/1000+IF(+Rounding!$K$131=$B99,+Rounding!L$131,0)+IF(+Rounding!$K$132=$B99,+Rounding!L$132,0)+IF(+Rounding!$K$133=$B99,+Rounding!L$133,0)</f>
        <v>0</v>
      </c>
      <c r="K99" s="775">
        <f>+'Income-2020-leva'!K99/1000+IF(+Rounding!$K$131=$B99,+Rounding!M$131,0)+IF(+Rounding!$K$132=$B99,+Rounding!M$132,0)+IF(+Rounding!$K$133=$B99,+Rounding!M$133,0)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242.45982999999998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+'Income-2020-leva'!D100/1000+IF(+Rounding!$C$131=$B100,+Rounding!D$131,0)+IF(+Rounding!$C$132=$B100,+Rounding!D$132,0)+IF(+Rounding!$C$133=$B100,+Rounding!D$133,0)</f>
        <v>0</v>
      </c>
      <c r="E100" s="775">
        <f>+'Income-2020-leva'!E100/1000+IF(+Rounding!$C$131=$B100,+Rounding!E$131,0)+IF(+Rounding!$C$132=$B100,+Rounding!E$132,0)+IF(+Rounding!$C$133=$B100,+Rounding!E$133,0)</f>
        <v>0</v>
      </c>
      <c r="F100" s="658"/>
      <c r="G100" s="774">
        <f>+'Income-2020-leva'!G100/1000+IF(+Rounding!$G$131=$B100,+Rounding!H$131,0)+IF(+Rounding!$G$132=$B100,+Rounding!H$132,0)+IF(+Rounding!$G$133=$B100,+Rounding!H$133,0)</f>
        <v>0</v>
      </c>
      <c r="H100" s="775">
        <f>+'Income-2020-leva'!H100/1000+IF(+Rounding!$G$131=$B100,+Rounding!I$131,0)+IF(+Rounding!$G$132=$B100,+Rounding!I$132,0)+IF(+Rounding!$G$133=$B100,+Rounding!I$133,0)</f>
        <v>0</v>
      </c>
      <c r="I100" s="658"/>
      <c r="J100" s="774">
        <f>+'Income-2020-leva'!J100/1000+IF(+Rounding!$K$131=$B100,+Rounding!L$131,0)+IF(+Rounding!$K$132=$B100,+Rounding!L$132,0)+IF(+Rounding!$K$133=$B100,+Rounding!L$133,0)</f>
        <v>0</v>
      </c>
      <c r="K100" s="775">
        <f>+'Income-2020-leva'!K100/1000+IF(+Rounding!$K$131=$B100,+Rounding!M$131,0)+IF(+Rounding!$K$132=$B100,+Rounding!M$132,0)+IF(+Rounding!$K$133=$B100,+Rounding!M$133,0)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+'Income-2020-leva'!D101/1000+IF(+Rounding!$C$131=$B101,+Rounding!D$131,0)+IF(+Rounding!$C$132=$B101,+Rounding!D$132,0)+IF(+Rounding!$C$133=$B101,+Rounding!D$133,0)</f>
        <v>0</v>
      </c>
      <c r="E101" s="777">
        <f>+'Income-2020-leva'!E101/1000+IF(+Rounding!$C$131=$B101,+Rounding!E$131,0)+IF(+Rounding!$C$132=$B101,+Rounding!E$132,0)+IF(+Rounding!$C$133=$B101,+Rounding!E$133,0)</f>
        <v>0</v>
      </c>
      <c r="F101" s="658"/>
      <c r="G101" s="776">
        <f>+'Income-2020-leva'!G101/1000+IF(+Rounding!$G$131=$B101,+Rounding!H$131,0)+IF(+Rounding!$G$132=$B101,+Rounding!H$132,0)+IF(+Rounding!$G$133=$B101,+Rounding!H$133,0)</f>
        <v>0</v>
      </c>
      <c r="H101" s="777">
        <f>+'Income-2020-leva'!H101/1000+IF(+Rounding!$G$131=$B101,+Rounding!I$131,0)+IF(+Rounding!$G$132=$B101,+Rounding!I$132,0)+IF(+Rounding!$G$133=$B101,+Rounding!I$133,0)</f>
        <v>0</v>
      </c>
      <c r="I101" s="658"/>
      <c r="J101" s="776">
        <f>+'Income-2020-leva'!J101/1000+IF(+Rounding!$K$131=$B101,+Rounding!L$131,0)+IF(+Rounding!$K$132=$B101,+Rounding!L$132,0)+IF(+Rounding!$K$133=$B101,+Rounding!L$133,0)</f>
        <v>0</v>
      </c>
      <c r="K101" s="777">
        <f>+'Income-2020-leva'!K101/1000+IF(+Rounding!$K$131=$B101,+Rounding!M$131,0)+IF(+Rounding!$K$132=$B101,+Rounding!M$132,0)+IF(+Rounding!$K$133=$B101,+Rounding!M$133,0)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</v>
      </c>
      <c r="E102" s="795">
        <f>++SUM(E97:E101)</f>
        <v>242.45982999999998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242.45982999999998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+'Income-2020-leva'!D104/1000+IF(+Rounding!$C$131=$B104,+Rounding!D$131,0)+IF(+Rounding!$C$132=$B104,+Rounding!D$132,0)+IF(+Rounding!$C$133=$B104,+Rounding!D$133,0)</f>
        <v>0</v>
      </c>
      <c r="E104" s="775">
        <f>+'Income-2020-leva'!E104/1000+IF(+Rounding!$C$131=$B104,+Rounding!E$131,0)+IF(+Rounding!$C$132=$B104,+Rounding!E$132,0)+IF(+Rounding!$C$133=$B104,+Rounding!E$133,0)</f>
        <v>0</v>
      </c>
      <c r="F104" s="658"/>
      <c r="G104" s="774">
        <f>+'Income-2020-leva'!G104/1000+IF(+Rounding!$G$131=$B104,+Rounding!H$131,0)+IF(+Rounding!$G$132=$B104,+Rounding!H$132,0)+IF(+Rounding!$G$133=$B104,+Rounding!H$133,0)</f>
        <v>0</v>
      </c>
      <c r="H104" s="775">
        <f>+'Income-2020-leva'!H104/1000+IF(+Rounding!$G$131=$B104,+Rounding!I$131,0)+IF(+Rounding!$G$132=$B104,+Rounding!I$132,0)+IF(+Rounding!$G$133=$B104,+Rounding!I$133,0)</f>
        <v>0</v>
      </c>
      <c r="I104" s="658"/>
      <c r="J104" s="774">
        <f>+'Income-2020-leva'!J104/1000+IF(+Rounding!$K$131=$B104,+Rounding!L$131,0)+IF(+Rounding!$K$132=$B104,+Rounding!L$132,0)+IF(+Rounding!$K$133=$B104,+Rounding!L$133,0)</f>
        <v>0</v>
      </c>
      <c r="K104" s="775">
        <f>+'Income-2020-leva'!K104/1000+IF(+Rounding!$K$131=$B104,+Rounding!M$131,0)+IF(+Rounding!$K$132=$B104,+Rounding!M$132,0)+IF(+Rounding!$K$133=$B104,+Rounding!M$133,0)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+'Income-2020-leva'!D105/1000+IF(+Rounding!$C$131=$B105,+Rounding!D$131,0)+IF(+Rounding!$C$132=$B105,+Rounding!D$132,0)+IF(+Rounding!$C$133=$B105,+Rounding!D$133,0)</f>
        <v>0</v>
      </c>
      <c r="E105" s="775">
        <f>+'Income-2020-leva'!E105/1000+IF(+Rounding!$C$131=$B105,+Rounding!E$131,0)+IF(+Rounding!$C$132=$B105,+Rounding!E$132,0)+IF(+Rounding!$C$133=$B105,+Rounding!E$133,0)</f>
        <v>0</v>
      </c>
      <c r="F105" s="658"/>
      <c r="G105" s="774">
        <f>+'Income-2020-leva'!G105/1000+IF(+Rounding!$G$131=$B105,+Rounding!H$131,0)+IF(+Rounding!$G$132=$B105,+Rounding!H$132,0)+IF(+Rounding!$G$133=$B105,+Rounding!H$133,0)</f>
        <v>0</v>
      </c>
      <c r="H105" s="775">
        <f>+'Income-2020-leva'!H105/1000+IF(+Rounding!$G$131=$B105,+Rounding!I$131,0)+IF(+Rounding!$G$132=$B105,+Rounding!I$132,0)+IF(+Rounding!$G$133=$B105,+Rounding!I$133,0)</f>
        <v>0</v>
      </c>
      <c r="I105" s="658"/>
      <c r="J105" s="774">
        <f>+'Income-2020-leva'!J105/1000+IF(+Rounding!$K$131=$B105,+Rounding!L$131,0)+IF(+Rounding!$K$132=$B105,+Rounding!L$132,0)+IF(+Rounding!$K$133=$B105,+Rounding!L$133,0)</f>
        <v>0</v>
      </c>
      <c r="K105" s="775">
        <f>+'Income-2020-leva'!K105/1000+IF(+Rounding!$K$131=$B105,+Rounding!M$131,0)+IF(+Rounding!$K$132=$B105,+Rounding!M$132,0)+IF(+Rounding!$K$133=$B105,+Rounding!M$133,0)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+'Income-2020-leva'!D106/1000+IF(+Rounding!$C$131=$B106,+Rounding!D$131,0)+IF(+Rounding!$C$132=$B106,+Rounding!D$132,0)+IF(+Rounding!$C$133=$B106,+Rounding!D$133,0)</f>
        <v>0</v>
      </c>
      <c r="E106" s="775">
        <f>+'Income-2020-leva'!E106/1000+IF(+Rounding!$C$131=$B106,+Rounding!E$131,0)+IF(+Rounding!$C$132=$B106,+Rounding!E$132,0)+IF(+Rounding!$C$133=$B106,+Rounding!E$133,0)</f>
        <v>0</v>
      </c>
      <c r="F106" s="658"/>
      <c r="G106" s="774">
        <f>+'Income-2020-leva'!G106/1000+IF(+Rounding!$G$131=$B106,+Rounding!H$131,0)+IF(+Rounding!$G$132=$B106,+Rounding!H$132,0)+IF(+Rounding!$G$133=$B106,+Rounding!H$133,0)</f>
        <v>0</v>
      </c>
      <c r="H106" s="775">
        <f>+'Income-2020-leva'!H106/1000+IF(+Rounding!$G$131=$B106,+Rounding!I$131,0)+IF(+Rounding!$G$132=$B106,+Rounding!I$132,0)+IF(+Rounding!$G$133=$B106,+Rounding!I$133,0)</f>
        <v>0</v>
      </c>
      <c r="I106" s="658"/>
      <c r="J106" s="774">
        <f>+'Income-2020-leva'!J106/1000+IF(+Rounding!$K$131=$B106,+Rounding!L$131,0)+IF(+Rounding!$K$132=$B106,+Rounding!L$132,0)+IF(+Rounding!$K$133=$B106,+Rounding!L$133,0)</f>
        <v>0</v>
      </c>
      <c r="K106" s="775">
        <f>+'Income-2020-leva'!K106/1000+IF(+Rounding!$K$131=$B106,+Rounding!M$131,0)+IF(+Rounding!$K$132=$B106,+Rounding!M$132,0)+IF(+Rounding!$K$133=$B106,+Rounding!M$133,0)</f>
        <v>242.45982999999998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242.45982999999998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+'Income-2020-leva'!D107/1000+IF(+Rounding!$C$131=$B107,+Rounding!D$131,0)+IF(+Rounding!$C$132=$B107,+Rounding!D$132,0)+IF(+Rounding!$C$133=$B107,+Rounding!D$133,0)</f>
        <v>0</v>
      </c>
      <c r="E107" s="775">
        <f>+'Income-2020-leva'!E107/1000+IF(+Rounding!$C$131=$B107,+Rounding!E$131,0)+IF(+Rounding!$C$132=$B107,+Rounding!E$132,0)+IF(+Rounding!$C$133=$B107,+Rounding!E$133,0)</f>
        <v>0</v>
      </c>
      <c r="F107" s="658"/>
      <c r="G107" s="774">
        <f>+'Income-2020-leva'!G107/1000+IF(+Rounding!$G$131=$B107,+Rounding!H$131,0)+IF(+Rounding!$G$132=$B107,+Rounding!H$132,0)+IF(+Rounding!$G$133=$B107,+Rounding!H$133,0)</f>
        <v>0</v>
      </c>
      <c r="H107" s="775">
        <f>+'Income-2020-leva'!H107/1000+IF(+Rounding!$G$131=$B107,+Rounding!I$131,0)+IF(+Rounding!$G$132=$B107,+Rounding!I$132,0)+IF(+Rounding!$G$133=$B107,+Rounding!I$133,0)</f>
        <v>0</v>
      </c>
      <c r="I107" s="658"/>
      <c r="J107" s="774">
        <f>+'Income-2020-leva'!J107/1000+IF(+Rounding!$K$131=$B107,+Rounding!L$131,0)+IF(+Rounding!$K$132=$B107,+Rounding!L$132,0)+IF(+Rounding!$K$133=$B107,+Rounding!L$133,0)</f>
        <v>0</v>
      </c>
      <c r="K107" s="775">
        <f>+'Income-2020-leva'!K107/1000+IF(+Rounding!$K$131=$B107,+Rounding!M$131,0)+IF(+Rounding!$K$132=$B107,+Rounding!M$132,0)+IF(+Rounding!$K$133=$B107,+Rounding!M$133,0)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+'Income-2020-leva'!D108/1000+IF(+Rounding!$C$131=$B108,+Rounding!D$131,0)+IF(+Rounding!$C$132=$B108,+Rounding!D$132,0)+IF(+Rounding!$C$133=$B108,+Rounding!D$133,0)</f>
        <v>0</v>
      </c>
      <c r="E108" s="777">
        <f>+'Income-2020-leva'!E108/1000+IF(+Rounding!$C$131=$B108,+Rounding!E$131,0)+IF(+Rounding!$C$132=$B108,+Rounding!E$132,0)+IF(+Rounding!$C$133=$B108,+Rounding!E$133,0)</f>
        <v>0</v>
      </c>
      <c r="F108" s="658"/>
      <c r="G108" s="776">
        <f>+'Income-2020-leva'!G108/1000+IF(+Rounding!$G$131=$B108,+Rounding!H$131,0)+IF(+Rounding!$G$132=$B108,+Rounding!H$132,0)+IF(+Rounding!$G$133=$B108,+Rounding!H$133,0)</f>
        <v>0</v>
      </c>
      <c r="H108" s="777">
        <f>+'Income-2020-leva'!H108/1000+IF(+Rounding!$G$131=$B108,+Rounding!I$131,0)+IF(+Rounding!$G$132=$B108,+Rounding!I$132,0)+IF(+Rounding!$G$133=$B108,+Rounding!I$133,0)</f>
        <v>0</v>
      </c>
      <c r="I108" s="658"/>
      <c r="J108" s="776">
        <f>+'Income-2020-leva'!J108/1000+IF(+Rounding!$K$131=$B108,+Rounding!L$131,0)+IF(+Rounding!$K$132=$B108,+Rounding!L$132,0)+IF(+Rounding!$K$133=$B108,+Rounding!L$133,0)</f>
        <v>0</v>
      </c>
      <c r="K108" s="777">
        <f>+'Income-2020-leva'!K108/1000+IF(+Rounding!$K$131=$B108,+Rounding!M$131,0)+IF(+Rounding!$K$132=$B108,+Rounding!M$132,0)+IF(+Rounding!$K$133=$B108,+Rounding!M$133,0)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242.45982999999998</v>
      </c>
      <c r="L109" s="658"/>
      <c r="M109" s="794">
        <f>++SUM(M104:M108)</f>
        <v>0</v>
      </c>
      <c r="N109" s="795">
        <f>++SUM(N104:N108)</f>
        <v>242.45982999999998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0</v>
      </c>
      <c r="E111" s="797">
        <f>+E90+E95+E102-E109</f>
        <v>1628.5857000000001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-242.45982999999998</v>
      </c>
      <c r="L111" s="658"/>
      <c r="M111" s="796">
        <f>+M90+M95+M102-M109</f>
        <v>0</v>
      </c>
      <c r="N111" s="797">
        <f>+N90+N95+N102-N109</f>
        <v>1386.1258700000001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-24.887450000000001</v>
      </c>
      <c r="E113" s="799">
        <f>+E40+E81+E85+E111-E77</f>
        <v>1541.9969300000002</v>
      </c>
      <c r="F113" s="658"/>
      <c r="G113" s="798">
        <f>+G40+G81+G85+G111-G77</f>
        <v>9.1829999999999856E-2</v>
      </c>
      <c r="H113" s="799">
        <f>+H40+H81+H85+H111-H77</f>
        <v>-0.4134500000000001</v>
      </c>
      <c r="I113" s="658"/>
      <c r="J113" s="798">
        <f>+J40+J81+J85+J111-J77</f>
        <v>0</v>
      </c>
      <c r="K113" s="799">
        <f>+K40+K81+K85+K111-K77</f>
        <v>-242.45982999999998</v>
      </c>
      <c r="L113" s="658"/>
      <c r="M113" s="798">
        <f>+M40+M81+M85+M111-M77</f>
        <v>-24.795620000000014</v>
      </c>
      <c r="N113" s="799">
        <f>+N40+N81+N85+N111-N77</f>
        <v>1299.12365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62" t="str">
        <f>+'Income-2020-leva'!P114:Q114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1977</v>
      </c>
      <c r="B115" s="821"/>
      <c r="C115" s="658"/>
      <c r="D115" s="2034">
        <f>+'Income-2020-leva'!D115</f>
        <v>44012</v>
      </c>
      <c r="E115" s="2018" t="s">
        <v>1975</v>
      </c>
      <c r="F115" s="658"/>
      <c r="G115" s="823"/>
      <c r="H115" s="822"/>
      <c r="I115" s="822"/>
      <c r="J115" s="822"/>
      <c r="K115" s="2018" t="s">
        <v>1973</v>
      </c>
      <c r="L115" s="658"/>
      <c r="M115" s="826"/>
      <c r="N115" s="827"/>
      <c r="O115" s="152"/>
      <c r="P115" s="2598" t="str">
        <f>+'Income-2020-leva'!P115:Q115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64">
        <f>+'BALANCE-SHEET-2020-leva'!H97:J97</f>
        <v>0</v>
      </c>
      <c r="I116" s="2564"/>
      <c r="J116" s="2564"/>
      <c r="K116" s="823"/>
      <c r="L116" s="658"/>
      <c r="M116" s="2605">
        <f>+'BALANCE-SHEET-2020-leva'!M97</f>
        <v>0</v>
      </c>
      <c r="N116" s="260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+P113-('BALANCE-SHEET-2020'!P65)</f>
        <v>0</v>
      </c>
      <c r="Q122" s="1687">
        <f>+Q113-('BALANCE-SHEET-2020'!Q65)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+ROUND(D113-'BALANCE-SHEET-2020'!D65,0)</f>
        <v>0</v>
      </c>
      <c r="E124" s="1976">
        <f>+ROUND(E113-'BALANCE-SHEET-2020'!E65,0)</f>
        <v>0</v>
      </c>
      <c r="F124" s="320"/>
      <c r="G124" s="942">
        <f>+ROUND(G113-'BALANCE-SHEET-2020'!G65,0)</f>
        <v>0</v>
      </c>
      <c r="H124" s="1978">
        <f>+ROUND(H113-'BALANCE-SHEET-2020'!H65,0)</f>
        <v>0</v>
      </c>
      <c r="I124" s="943"/>
      <c r="J124" s="944">
        <f>+ROUND(J113-'BALANCE-SHEET-2020'!J65,0)</f>
        <v>0</v>
      </c>
      <c r="K124" s="1980">
        <f>+ROUND(K113-'BALANCE-SHEET-2020'!K65,0)</f>
        <v>0</v>
      </c>
      <c r="L124" s="320"/>
      <c r="M124" s="948">
        <f>+ROUND(M113-'BALANCE-SHEET-2020'!M65,0)</f>
        <v>0</v>
      </c>
      <c r="N124" s="1982">
        <f>+ROUND(N113-'BALANCE-SHEET-2020'!N65,0)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data-2019'!P464/1000,0)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data-2019'!S464/1000,0)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data-2019'!V464/1000,0)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data-2019'!Y464/1000,0)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1:Q31"/>
    <mergeCell ref="P32:Q32"/>
    <mergeCell ref="P75:Q75"/>
    <mergeCell ref="P76:Q76"/>
    <mergeCell ref="K3:N3"/>
    <mergeCell ref="P30:Q30"/>
    <mergeCell ref="P115:Q115"/>
    <mergeCell ref="P54:Q54"/>
    <mergeCell ref="P55:Q55"/>
    <mergeCell ref="P109:Q110"/>
    <mergeCell ref="P114:Q114"/>
    <mergeCell ref="P77:Q77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</mergeCells>
  <conditionalFormatting sqref="M5">
    <cfRule type="cellIs" dxfId="1250" priority="70" stopIfTrue="1" operator="equal">
      <formula>0</formula>
    </cfRule>
  </conditionalFormatting>
  <conditionalFormatting sqref="A1:D1 G1:H1 G3:H3 K1">
    <cfRule type="cellIs" dxfId="1249" priority="71" stopIfTrue="1" operator="equal">
      <formula>0</formula>
    </cfRule>
  </conditionalFormatting>
  <conditionalFormatting sqref="G124:H125 J124:K125 D124:E125 M124:N124">
    <cfRule type="cellIs" dxfId="1248" priority="66" stopIfTrue="1" operator="notEqual">
      <formula>0</formula>
    </cfRule>
  </conditionalFormatting>
  <conditionalFormatting sqref="D121:E122">
    <cfRule type="cellIs" dxfId="1247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6" priority="63" stopIfTrue="1" operator="equal">
      <formula>"НЕРАВНЕНИЕ !"</formula>
    </cfRule>
  </conditionalFormatting>
  <conditionalFormatting sqref="J121:K122 M121:N122">
    <cfRule type="cellIs" dxfId="1245" priority="62" stopIfTrue="1" operator="equal">
      <formula>"НЕРАВНЕНИЕ !"</formula>
    </cfRule>
  </conditionalFormatting>
  <conditionalFormatting sqref="K3">
    <cfRule type="cellIs" dxfId="1244" priority="61" stopIfTrue="1" operator="equal">
      <formula>0</formula>
    </cfRule>
  </conditionalFormatting>
  <conditionalFormatting sqref="N1">
    <cfRule type="cellIs" dxfId="1243" priority="60" stopIfTrue="1" operator="equal">
      <formula>0</formula>
    </cfRule>
  </conditionalFormatting>
  <conditionalFormatting sqref="Q22:Q23">
    <cfRule type="cellIs" dxfId="1242" priority="55" stopIfTrue="1" operator="equal">
      <formula>"O K"</formula>
    </cfRule>
  </conditionalFormatting>
  <conditionalFormatting sqref="P121">
    <cfRule type="cellIs" dxfId="1241" priority="41" stopIfTrue="1" operator="equal">
      <formula>"НЕРАВНЕНИЕ !"</formula>
    </cfRule>
  </conditionalFormatting>
  <conditionalFormatting sqref="P122">
    <cfRule type="cellIs" dxfId="1240" priority="40" stopIfTrue="1" operator="notEqual">
      <formula>0</formula>
    </cfRule>
  </conditionalFormatting>
  <conditionalFormatting sqref="Q122">
    <cfRule type="cellIs" dxfId="1239" priority="39" stopIfTrue="1" operator="notEqual">
      <formula>0</formula>
    </cfRule>
  </conditionalFormatting>
  <conditionalFormatting sqref="Q121">
    <cfRule type="cellIs" dxfId="1238" priority="38" stopIfTrue="1" operator="equal">
      <formula>"НЕРАВНЕНИЕ !"</formula>
    </cfRule>
  </conditionalFormatting>
  <conditionalFormatting sqref="M125:N125">
    <cfRule type="cellIs" dxfId="1237" priority="25" stopIfTrue="1" operator="notEqual">
      <formula>0</formula>
    </cfRule>
  </conditionalFormatting>
  <conditionalFormatting sqref="A9">
    <cfRule type="cellIs" dxfId="1236" priority="24" operator="equal">
      <formula>"Непопълнен ред в таблица 'Cash-deficit'!"</formula>
    </cfRule>
  </conditionalFormatting>
  <conditionalFormatting sqref="A3:D3">
    <cfRule type="cellIs" dxfId="1235" priority="23" stopIfTrue="1" operator="equal">
      <formula>0</formula>
    </cfRule>
  </conditionalFormatting>
  <conditionalFormatting sqref="P30">
    <cfRule type="cellIs" dxfId="1234" priority="22" stopIfTrue="1" operator="notEqual">
      <formula>"O K"</formula>
    </cfRule>
  </conditionalFormatting>
  <conditionalFormatting sqref="P30:Q30">
    <cfRule type="cellIs" dxfId="1233" priority="21" stopIfTrue="1" operator="equal">
      <formula>"O K"</formula>
    </cfRule>
  </conditionalFormatting>
  <conditionalFormatting sqref="P31:Q31">
    <cfRule type="cellIs" dxfId="1232" priority="20" operator="notEqual">
      <formula>0</formula>
    </cfRule>
  </conditionalFormatting>
  <conditionalFormatting sqref="P32">
    <cfRule type="cellIs" dxfId="1231" priority="19" stopIfTrue="1" operator="notEqual">
      <formula>"O K"</formula>
    </cfRule>
  </conditionalFormatting>
  <conditionalFormatting sqref="P32:Q32">
    <cfRule type="cellIs" dxfId="1230" priority="18" stopIfTrue="1" operator="equal">
      <formula>"O K"</formula>
    </cfRule>
  </conditionalFormatting>
  <conditionalFormatting sqref="P75">
    <cfRule type="cellIs" dxfId="1229" priority="17" stopIfTrue="1" operator="notEqual">
      <formula>"O K"</formula>
    </cfRule>
  </conditionalFormatting>
  <conditionalFormatting sqref="P75:Q75">
    <cfRule type="cellIs" dxfId="1228" priority="16" stopIfTrue="1" operator="equal">
      <formula>"O K"</formula>
    </cfRule>
  </conditionalFormatting>
  <conditionalFormatting sqref="P76:Q76">
    <cfRule type="cellIs" dxfId="1227" priority="15" operator="notEqual">
      <formula>0</formula>
    </cfRule>
  </conditionalFormatting>
  <conditionalFormatting sqref="P77">
    <cfRule type="cellIs" dxfId="1226" priority="14" stopIfTrue="1" operator="notEqual">
      <formula>"O K"</formula>
    </cfRule>
  </conditionalFormatting>
  <conditionalFormatting sqref="P77:Q77">
    <cfRule type="cellIs" dxfId="1225" priority="13" stopIfTrue="1" operator="equal">
      <formula>"O K"</formula>
    </cfRule>
  </conditionalFormatting>
  <conditionalFormatting sqref="P54">
    <cfRule type="cellIs" dxfId="1224" priority="10" stopIfTrue="1" operator="notEqual">
      <formula>"O K"</formula>
    </cfRule>
  </conditionalFormatting>
  <conditionalFormatting sqref="P54:Q54">
    <cfRule type="cellIs" dxfId="1223" priority="9" stopIfTrue="1" operator="equal">
      <formula>"O K"</formula>
    </cfRule>
  </conditionalFormatting>
  <conditionalFormatting sqref="P55">
    <cfRule type="cellIs" dxfId="1222" priority="8" stopIfTrue="1" operator="notEqual">
      <formula>"O K"</formula>
    </cfRule>
  </conditionalFormatting>
  <conditionalFormatting sqref="P55:Q55">
    <cfRule type="cellIs" dxfId="1221" priority="7" stopIfTrue="1" operator="equal">
      <formula>"O K"</formula>
    </cfRule>
  </conditionalFormatting>
  <conditionalFormatting sqref="P114:P115">
    <cfRule type="cellIs" dxfId="1220" priority="6" stopIfTrue="1" operator="notEqual">
      <formula>"O K"</formula>
    </cfRule>
  </conditionalFormatting>
  <conditionalFormatting sqref="P114:Q115">
    <cfRule type="cellIs" dxfId="1219" priority="5" stopIfTrue="1" operator="equal">
      <formula>"O K"</formula>
    </cfRule>
  </conditionalFormatting>
  <conditionalFormatting sqref="E2:H2">
    <cfRule type="cellIs" dxfId="1218" priority="3" operator="equal">
      <formula>"отчетено НЕРАВНЕНИЕ в таблица 'Status'!"</formula>
    </cfRule>
    <cfRule type="cellIs" dxfId="1217" priority="4" operator="equal">
      <formula>0</formula>
    </cfRule>
  </conditionalFormatting>
  <conditionalFormatting sqref="J2:K2">
    <cfRule type="cellIs" dxfId="1216" priority="2" operator="notEqual">
      <formula>0</formula>
    </cfRule>
  </conditionalFormatting>
  <conditionalFormatting sqref="M2:N2">
    <cfRule type="cellIs" dxfId="1215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+IF(AND(ROUND('BALANCE-SHEET-2020'!D54,0)&lt;&gt;+ROUND('BALANCE-SHEET-2020'!D91,0),+ROUND('BALANCE-SHEET-2020-leva'!D54,2)=+ROUND('BALANCE-SHEET-2020-leva'!D91,2)),+ROUND('BALANCE-SHEET-2020'!D54,0)-+ROUND('BALANCE-SHEET-2020'!D91,0),0)</f>
        <v>0</v>
      </c>
      <c r="E3" s="2070">
        <f>+IF(AND(ROUND('BALANCE-SHEET-2020'!E54,0)&lt;&gt;+ROUND('BALANCE-SHEET-2020'!E91,0),+ROUND('BALANCE-SHEET-2020-leva'!E54,2)=+ROUND('BALANCE-SHEET-2020-leva'!E91,2)),+ROUND('BALANCE-SHEET-2020'!E54,0)-+ROUND('BALANCE-SHEET-2020'!E91,0),0)</f>
        <v>0</v>
      </c>
      <c r="F3" s="198"/>
      <c r="G3" s="2025">
        <f>+IF(AND(H$2=0,I$2=0),0,"СЕС")</f>
        <v>0</v>
      </c>
      <c r="H3" s="2010">
        <f>+IF(AND(ROUND('BALANCE-SHEET-2020'!G54,0)&lt;&gt;+ROUND('BALANCE-SHEET-2020'!G91,0),+ROUND('BALANCE-SHEET-2020-leva'!G54,2)=+ROUND('BALANCE-SHEET-2020-leva'!G91,2)),+ROUND('BALANCE-SHEET-2020'!G54,0)-+ROUND('BALANCE-SHEET-2020'!G91,0),0)</f>
        <v>0</v>
      </c>
      <c r="I3" s="2011">
        <f>+IF(AND(ROUND('BALANCE-SHEET-2020'!H54,0)&lt;&gt;+ROUND('BALANCE-SHEET-2020'!H91,0),+ROUND('BALANCE-SHEET-2020-leva'!H54,2)=+ROUND('BALANCE-SHEET-2020-leva'!H91,2)),+ROUND('BALANCE-SHEET-2020'!H54,0)-+ROUND('BALANCE-SHEET-2020'!H91,0),0)</f>
        <v>0</v>
      </c>
      <c r="J3" s="198"/>
      <c r="K3" s="2025">
        <f>+IF(AND(L$2=0,M$2=0),0,"ДСД")</f>
        <v>0</v>
      </c>
      <c r="L3" s="2008">
        <f>+IF(AND(ROUND('BALANCE-SHEET-2020'!J54,0)&lt;&gt;+ROUND('BALANCE-SHEET-2020'!J91,0),+ROUND('BALANCE-SHEET-2020-leva'!J54,2)=+ROUND('BALANCE-SHEET-2020-leva'!J91,2)),+ROUND('BALANCE-SHEET-2020'!J54,0)-+ROUND('BALANCE-SHEET-2020'!J91,0),0)</f>
        <v>0</v>
      </c>
      <c r="M3" s="2009">
        <f>+IF(AND(ROUND('BALANCE-SHEET-2020'!K54,0)&lt;&gt;+ROUND('BALANCE-SHEET-2020'!K91,0),+ROUND('BALANCE-SHEET-2020-leva'!K54,2)=+ROUND('BALANCE-SHEET-2020-leva'!K91,2)),+ROUND('BALANCE-SHEET-2020'!K54,0)-+ROUND('BALANCE-SHEET-2020'!K91,0),0)</f>
        <v>0</v>
      </c>
      <c r="N3" s="198"/>
      <c r="O3" s="2025">
        <f>+IF(AND(P$2=0,Q$2=0),0,"ОБЩО")</f>
        <v>0</v>
      </c>
      <c r="P3" s="2006">
        <f>+IF(AND(ROUND('BALANCE-SHEET-2020'!M54,0)&lt;&gt;+ROUND('BALANCE-SHEET-2020'!M91,0),+ROUND('BALANCE-SHEET-2020-leva'!M54,2)=+ROUND('BALANCE-SHEET-2020-leva'!M91,2)),+ROUND('BALANCE-SHEET-2020'!M54,0)-+ROUND('BALANCE-SHEET-2020'!M91,0),0)</f>
        <v>0</v>
      </c>
      <c r="Q3" s="2007">
        <f>+IF(AND(ROUND('BALANCE-SHEET-2020'!N54,0)&lt;&gt;+ROUND('BALANCE-SHEET-2020'!N91,0),+ROUND('BALANCE-SHEET-2020-leva'!N54,2)=+ROUND('BALANCE-SHEET-2020-leva'!N91,2)),+ROUND('BALANCE-SHEET-2020'!N54,0)-+ROUND('BALANCE-SHEET-2020'!N91,0),0)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1970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1969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+IF(AND('BALANCE-SHEET-2020'!D104&lt;&gt;0,+ROUND('BALANCE-SHEET-2020-leva'!D104,2)=0),+'BALANCE-SHEET-2020'!D104,0)</f>
        <v>0</v>
      </c>
      <c r="E59" s="2070">
        <f>+IF(AND('BALANCE-SHEET-2020'!E104&lt;&gt;0,+ROUND('BALANCE-SHEET-2020-leva'!E104,2)=0),+'BALANCE-SHEET-2020'!E104,0)</f>
        <v>0</v>
      </c>
      <c r="F59" s="198"/>
      <c r="G59" s="2025">
        <f>+IF(AND(H$58=0,I$58=0),0,"СЕС")</f>
        <v>0</v>
      </c>
      <c r="H59" s="2010">
        <f>+IF(AND('BALANCE-SHEET-2020'!G104&lt;&gt;0,+ROUND('BALANCE-SHEET-2020-leva'!G104,2)=0),+'BALANCE-SHEET-2020'!G104,0)</f>
        <v>0</v>
      </c>
      <c r="I59" s="2011">
        <f>+IF(AND('BALANCE-SHEET-2020'!H104&lt;&gt;0,+ROUND('BALANCE-SHEET-2020-leva'!H104,2)=0),+'BALANCE-SHEET-2020'!H104,0)</f>
        <v>0</v>
      </c>
      <c r="J59" s="198"/>
      <c r="K59" s="2025">
        <f>+IF(AND(L$58=0,M$58=0),0,"ДСД")</f>
        <v>0</v>
      </c>
      <c r="L59" s="2008">
        <f>+IF(AND('BALANCE-SHEET-2020'!J104&lt;&gt;0,+ROUND('BALANCE-SHEET-2020-leva'!J104,2)=0),+'BALANCE-SHEET-2020'!J104,0)</f>
        <v>0</v>
      </c>
      <c r="M59" s="2009">
        <f>+IF(AND('BALANCE-SHEET-2020'!K104&lt;&gt;0,+ROUND('BALANCE-SHEET-2020-leva'!K104,2)=0),+'BALANCE-SHEET-2020'!K104,0)</f>
        <v>0</v>
      </c>
      <c r="N59" s="198"/>
      <c r="O59" s="2025">
        <f>+IF(AND(P$58=0,Q$58=0),0,"ОБЩО")</f>
        <v>0</v>
      </c>
      <c r="P59" s="2006">
        <f>+IF(AND('BALANCE-SHEET-2020'!M104&lt;&gt;0,+ROUND('BALANCE-SHEET-2020-leva'!M104,2)=0),+'BALANCE-SHEET-2020'!M104,0)</f>
        <v>0</v>
      </c>
      <c r="Q59" s="2007">
        <f>+IF(AND('BALANCE-SHEET-2020'!N104&lt;&gt;0,+ROUND('BALANCE-SHEET-2020-leva'!N104,2)=0),+'BALANCE-SHEET-2020'!N104,0)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1980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+IF(AND('Income-2020'!D124&lt;&gt;0,+'Income-2020-leva'!D123=0),+'BALANCE-SHEET-2020'!D65-'Income-2020'!D113,0)</f>
        <v>0</v>
      </c>
      <c r="E128" s="2070">
        <f>+IF(AND('Income-2020'!E124&lt;&gt;0,+'Income-2020-leva'!E123=0),+'BALANCE-SHEET-2020'!E65-'Income-2020'!E113,0)</f>
        <v>0</v>
      </c>
      <c r="F128" s="198"/>
      <c r="G128" s="2025">
        <f>+IF(AND(H$127=0,I$127=0),0,"СЕС")</f>
        <v>0</v>
      </c>
      <c r="H128" s="2010">
        <f>+IF(AND('Income-2020'!G124&lt;&gt;0,+'Income-2020-leva'!G123=0),+'BALANCE-SHEET-2020'!G65-'Income-2020'!G113,0)</f>
        <v>0</v>
      </c>
      <c r="I128" s="2011">
        <f>+IF(AND('Income-2020'!H124&lt;&gt;0,+'Income-2020-leva'!H123=0),+'BALANCE-SHEET-2020'!H65-'Income-2020'!H113,0)</f>
        <v>0</v>
      </c>
      <c r="J128" s="198"/>
      <c r="K128" s="2025">
        <f>+IF(AND(L$127=0,M$127=0),0,"ДСД")</f>
        <v>0</v>
      </c>
      <c r="L128" s="2008">
        <f>+IF(AND('Income-2020'!J124&lt;&gt;0,+'Income-2020-leva'!J123=0),+'BALANCE-SHEET-2020'!J65-'Income-2020'!J113,0)</f>
        <v>0</v>
      </c>
      <c r="M128" s="2009">
        <f>+IF(AND('Income-2020'!K124&lt;&gt;0,+'Income-2020-leva'!K123=0),+'BALANCE-SHEET-2020'!K65-'Income-2020'!K113,0)</f>
        <v>0</v>
      </c>
      <c r="N128" s="198"/>
      <c r="O128" s="2025">
        <f>+IF(AND(P$127=0,Q$127=0),0,"ОБЩО")</f>
        <v>0</v>
      </c>
      <c r="P128" s="2006">
        <f>+IF(AND('Income-2020'!M124&lt;&gt;0,+'Income-2020-leva'!M123=0),+'BALANCE-SHEET-2020'!M65-'Income-2020'!M113,0)</f>
        <v>0</v>
      </c>
      <c r="Q128" s="2007">
        <f>+IF(AND('Income-2020'!N124&lt;&gt;0,+'Income-2020-leva'!N123=0),+'BALANCE-SHEET-2020'!N65-'Income-2020'!N113,0)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14"/>
      <c r="B138" s="2614"/>
      <c r="C138" s="2614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4" priority="158" operator="notEqual">
      <formula>0</formula>
    </cfRule>
  </conditionalFormatting>
  <conditionalFormatting sqref="A3">
    <cfRule type="cellIs" dxfId="1213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12" priority="104" operator="equal">
      <formula>0</formula>
    </cfRule>
  </conditionalFormatting>
  <conditionalFormatting sqref="A6">
    <cfRule type="cellIs" dxfId="1211" priority="103" operator="equal">
      <formula>0</formula>
    </cfRule>
  </conditionalFormatting>
  <conditionalFormatting sqref="A7">
    <cfRule type="cellIs" dxfId="1210" priority="102" operator="equal">
      <formula>0</formula>
    </cfRule>
  </conditionalFormatting>
  <conditionalFormatting sqref="A53">
    <cfRule type="cellIs" dxfId="1209" priority="101" operator="equal">
      <formula>0</formula>
    </cfRule>
  </conditionalFormatting>
  <conditionalFormatting sqref="A54">
    <cfRule type="cellIs" dxfId="1208" priority="100" operator="equal">
      <formula>0</formula>
    </cfRule>
  </conditionalFormatting>
  <conditionalFormatting sqref="A55">
    <cfRule type="cellIs" dxfId="1207" priority="99" operator="equal">
      <formula>0</formula>
    </cfRule>
  </conditionalFormatting>
  <conditionalFormatting sqref="A128">
    <cfRule type="cellIs" dxfId="1206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5" priority="97" operator="equal">
      <formula>0</formula>
    </cfRule>
  </conditionalFormatting>
  <conditionalFormatting sqref="A131">
    <cfRule type="cellIs" dxfId="1204" priority="96" operator="equal">
      <formula>0</formula>
    </cfRule>
  </conditionalFormatting>
  <conditionalFormatting sqref="A132">
    <cfRule type="cellIs" dxfId="1203" priority="95" operator="equal">
      <formula>0</formula>
    </cfRule>
  </conditionalFormatting>
  <conditionalFormatting sqref="A133">
    <cfRule type="cellIs" dxfId="1202" priority="94" operator="equal">
      <formula>0</formula>
    </cfRule>
  </conditionalFormatting>
  <conditionalFormatting sqref="C2:Q3">
    <cfRule type="cellIs" dxfId="1201" priority="93" operator="equal">
      <formula>0</formula>
    </cfRule>
  </conditionalFormatting>
  <conditionalFormatting sqref="C5:E5 C53:E53 G5:I5 G53:I53 K5:M5 K53:M53 O5:Q5 O53:Q53">
    <cfRule type="cellIs" dxfId="1200" priority="92" operator="equal">
      <formula>0</formula>
    </cfRule>
  </conditionalFormatting>
  <conditionalFormatting sqref="D128">
    <cfRule type="cellIs" dxfId="1199" priority="91" operator="equal">
      <formula>0</formula>
    </cfRule>
  </conditionalFormatting>
  <conditionalFormatting sqref="E128">
    <cfRule type="cellIs" dxfId="1198" priority="90" operator="equal">
      <formula>0</formula>
    </cfRule>
  </conditionalFormatting>
  <conditionalFormatting sqref="D127">
    <cfRule type="cellIs" dxfId="1197" priority="89" operator="equal">
      <formula>0</formula>
    </cfRule>
  </conditionalFormatting>
  <conditionalFormatting sqref="E127">
    <cfRule type="cellIs" dxfId="1196" priority="88" operator="equal">
      <formula>0</formula>
    </cfRule>
  </conditionalFormatting>
  <conditionalFormatting sqref="C128">
    <cfRule type="cellIs" dxfId="1195" priority="87" operator="equal">
      <formula>0</formula>
    </cfRule>
  </conditionalFormatting>
  <conditionalFormatting sqref="D130">
    <cfRule type="cellIs" dxfId="1194" priority="86" operator="equal">
      <formula>0</formula>
    </cfRule>
  </conditionalFormatting>
  <conditionalFormatting sqref="E130">
    <cfRule type="cellIs" dxfId="1193" priority="85" operator="equal">
      <formula>0</formula>
    </cfRule>
  </conditionalFormatting>
  <conditionalFormatting sqref="C130">
    <cfRule type="cellIs" dxfId="1192" priority="84" operator="equal">
      <formula>0</formula>
    </cfRule>
  </conditionalFormatting>
  <conditionalFormatting sqref="G128">
    <cfRule type="cellIs" dxfId="1191" priority="83" operator="equal">
      <formula>0</formula>
    </cfRule>
  </conditionalFormatting>
  <conditionalFormatting sqref="G130:I130 H127:I128 K128:M128 O128:Q128 K130:M130 O130:Q130">
    <cfRule type="cellIs" dxfId="1190" priority="82" operator="equal">
      <formula>0</formula>
    </cfRule>
  </conditionalFormatting>
  <conditionalFormatting sqref="D138">
    <cfRule type="cellIs" dxfId="1189" priority="81" operator="notEqual">
      <formula>0</formula>
    </cfRule>
  </conditionalFormatting>
  <conditionalFormatting sqref="A138 C138">
    <cfRule type="cellIs" dxfId="1188" priority="80" operator="notEqual">
      <formula>0</formula>
    </cfRule>
  </conditionalFormatting>
  <conditionalFormatting sqref="E138">
    <cfRule type="cellIs" dxfId="1187" priority="79" operator="notEqual">
      <formula>0</formula>
    </cfRule>
  </conditionalFormatting>
  <conditionalFormatting sqref="G138">
    <cfRule type="cellIs" dxfId="1186" priority="78" operator="notEqual">
      <formula>0</formula>
    </cfRule>
  </conditionalFormatting>
  <conditionalFormatting sqref="K138">
    <cfRule type="cellIs" dxfId="1185" priority="77" operator="notEqual">
      <formula>0</formula>
    </cfRule>
  </conditionalFormatting>
  <conditionalFormatting sqref="O138">
    <cfRule type="cellIs" dxfId="1184" priority="76" operator="notEqual">
      <formula>0</formula>
    </cfRule>
  </conditionalFormatting>
  <conditionalFormatting sqref="H138">
    <cfRule type="cellIs" dxfId="1183" priority="75" operator="notEqual">
      <formula>0</formula>
    </cfRule>
  </conditionalFormatting>
  <conditionalFormatting sqref="I138">
    <cfRule type="cellIs" dxfId="1182" priority="74" operator="notEqual">
      <formula>0</formula>
    </cfRule>
  </conditionalFormatting>
  <conditionalFormatting sqref="L138">
    <cfRule type="cellIs" dxfId="1181" priority="73" operator="notEqual">
      <formula>0</formula>
    </cfRule>
  </conditionalFormatting>
  <conditionalFormatting sqref="M138">
    <cfRule type="cellIs" dxfId="1180" priority="72" operator="notEqual">
      <formula>0</formula>
    </cfRule>
  </conditionalFormatting>
  <conditionalFormatting sqref="P138">
    <cfRule type="cellIs" dxfId="1179" priority="71" operator="notEqual">
      <formula>0</formula>
    </cfRule>
  </conditionalFormatting>
  <conditionalFormatting sqref="Q138">
    <cfRule type="cellIs" dxfId="1178" priority="70" operator="notEqual">
      <formula>0</formula>
    </cfRule>
  </conditionalFormatting>
  <conditionalFormatting sqref="L127:M127">
    <cfRule type="cellIs" dxfId="1177" priority="69" operator="equal">
      <formula>0</formula>
    </cfRule>
  </conditionalFormatting>
  <conditionalFormatting sqref="P127:Q127">
    <cfRule type="cellIs" dxfId="1176" priority="68" operator="equal">
      <formula>0</formula>
    </cfRule>
  </conditionalFormatting>
  <conditionalFormatting sqref="D6:D7 D54:D55">
    <cfRule type="expression" dxfId="1175" priority="67">
      <formula>$D$2=0</formula>
    </cfRule>
  </conditionalFormatting>
  <conditionalFormatting sqref="E6:E7 E54:E55">
    <cfRule type="expression" dxfId="1174" priority="66">
      <formula>$E$2=0</formula>
    </cfRule>
  </conditionalFormatting>
  <conditionalFormatting sqref="H6:H7 H54:H55">
    <cfRule type="expression" dxfId="1173" priority="65">
      <formula>$H$2=0</formula>
    </cfRule>
  </conditionalFormatting>
  <conditionalFormatting sqref="I6:I7 I54:I55">
    <cfRule type="expression" dxfId="1172" priority="64">
      <formula>$I$2=0</formula>
    </cfRule>
  </conditionalFormatting>
  <conditionalFormatting sqref="L6:L7 L54:L55">
    <cfRule type="expression" dxfId="1171" priority="63">
      <formula>$L$2=0</formula>
    </cfRule>
  </conditionalFormatting>
  <conditionalFormatting sqref="M6:M7 M54:M55">
    <cfRule type="expression" dxfId="1170" priority="62">
      <formula>$M$2=0</formula>
    </cfRule>
  </conditionalFormatting>
  <conditionalFormatting sqref="P6:P7 P54:P55">
    <cfRule type="expression" dxfId="1169" priority="61">
      <formula>$P$2=0</formula>
    </cfRule>
  </conditionalFormatting>
  <conditionalFormatting sqref="Q6:Q7 Q54:Q55">
    <cfRule type="expression" dxfId="1168" priority="60">
      <formula>$Q$2=0</formula>
    </cfRule>
  </conditionalFormatting>
  <conditionalFormatting sqref="C6:C7">
    <cfRule type="expression" dxfId="1167" priority="59">
      <formula>$C$5=0</formula>
    </cfRule>
  </conditionalFormatting>
  <conditionalFormatting sqref="C54:C55">
    <cfRule type="expression" dxfId="1166" priority="58">
      <formula>$C$53=0</formula>
    </cfRule>
  </conditionalFormatting>
  <conditionalFormatting sqref="G6:G7">
    <cfRule type="expression" dxfId="1165" priority="57">
      <formula>$G$5=0</formula>
    </cfRule>
  </conditionalFormatting>
  <conditionalFormatting sqref="G54:G55">
    <cfRule type="expression" dxfId="1164" priority="56">
      <formula>$G$53=0</formula>
    </cfRule>
  </conditionalFormatting>
  <conditionalFormatting sqref="K6:K7">
    <cfRule type="expression" dxfId="1163" priority="55">
      <formula>$K$5=0</formula>
    </cfRule>
  </conditionalFormatting>
  <conditionalFormatting sqref="K54:K55">
    <cfRule type="expression" dxfId="1162" priority="54">
      <formula>$K$53=0</formula>
    </cfRule>
  </conditionalFormatting>
  <conditionalFormatting sqref="O6:O7">
    <cfRule type="expression" dxfId="1161" priority="53">
      <formula>$O$5=0</formula>
    </cfRule>
  </conditionalFormatting>
  <conditionalFormatting sqref="O54:O55">
    <cfRule type="expression" dxfId="1160" priority="52">
      <formula>$O$53=0</formula>
    </cfRule>
  </conditionalFormatting>
  <conditionalFormatting sqref="D131:D133">
    <cfRule type="expression" dxfId="1159" priority="51">
      <formula>$D$127=0</formula>
    </cfRule>
  </conditionalFormatting>
  <conditionalFormatting sqref="E131:E133">
    <cfRule type="expression" dxfId="1158" priority="50">
      <formula>$E$127=0</formula>
    </cfRule>
  </conditionalFormatting>
  <conditionalFormatting sqref="H131:H133">
    <cfRule type="expression" dxfId="1157" priority="49">
      <formula>$H$127=0</formula>
    </cfRule>
  </conditionalFormatting>
  <conditionalFormatting sqref="I131:I133">
    <cfRule type="expression" dxfId="1156" priority="47">
      <formula>$I$127=0</formula>
    </cfRule>
  </conditionalFormatting>
  <conditionalFormatting sqref="L131:L133">
    <cfRule type="expression" dxfId="1155" priority="46">
      <formula>$L$127=0</formula>
    </cfRule>
  </conditionalFormatting>
  <conditionalFormatting sqref="M131:M133">
    <cfRule type="expression" dxfId="1154" priority="45">
      <formula>$M$127=0</formula>
    </cfRule>
  </conditionalFormatting>
  <conditionalFormatting sqref="P131:P133">
    <cfRule type="expression" dxfId="1153" priority="44">
      <formula>$P$127=0</formula>
    </cfRule>
  </conditionalFormatting>
  <conditionalFormatting sqref="Q131:Q133">
    <cfRule type="expression" dxfId="1152" priority="43">
      <formula>$Q$127=0</formula>
    </cfRule>
  </conditionalFormatting>
  <conditionalFormatting sqref="C131:C133">
    <cfRule type="expression" dxfId="1151" priority="42">
      <formula>$C$130=0</formula>
    </cfRule>
  </conditionalFormatting>
  <conditionalFormatting sqref="G131:G133">
    <cfRule type="expression" dxfId="1150" priority="41">
      <formula>$G$130=0</formula>
    </cfRule>
  </conditionalFormatting>
  <conditionalFormatting sqref="K131:K133">
    <cfRule type="expression" dxfId="1149" priority="40">
      <formula>$K$130=0</formula>
    </cfRule>
  </conditionalFormatting>
  <conditionalFormatting sqref="O131:O133">
    <cfRule type="expression" dxfId="1148" priority="39">
      <formula>$O$130=0</formula>
    </cfRule>
  </conditionalFormatting>
  <conditionalFormatting sqref="A59">
    <cfRule type="cellIs" dxfId="1147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6" priority="37" operator="equal">
      <formula>0</formula>
    </cfRule>
  </conditionalFormatting>
  <conditionalFormatting sqref="A61">
    <cfRule type="cellIs" dxfId="1145" priority="36" operator="equal">
      <formula>0</formula>
    </cfRule>
  </conditionalFormatting>
  <conditionalFormatting sqref="A62">
    <cfRule type="cellIs" dxfId="1144" priority="35" operator="equal">
      <formula>0</formula>
    </cfRule>
  </conditionalFormatting>
  <conditionalFormatting sqref="A63">
    <cfRule type="cellIs" dxfId="1143" priority="34" operator="equal">
      <formula>0</formula>
    </cfRule>
  </conditionalFormatting>
  <conditionalFormatting sqref="C61:E61 G61:I61 K61:M61 O61:Q61">
    <cfRule type="cellIs" dxfId="1142" priority="33" operator="equal">
      <formula>0</formula>
    </cfRule>
  </conditionalFormatting>
  <conditionalFormatting sqref="D62:D63">
    <cfRule type="expression" dxfId="1141" priority="32">
      <formula>$D$58=0</formula>
    </cfRule>
  </conditionalFormatting>
  <conditionalFormatting sqref="E62:E63">
    <cfRule type="expression" dxfId="1140" priority="31">
      <formula>$E$58=0</formula>
    </cfRule>
  </conditionalFormatting>
  <conditionalFormatting sqref="H62:H63">
    <cfRule type="expression" dxfId="1139" priority="30">
      <formula>$H$58=0</formula>
    </cfRule>
  </conditionalFormatting>
  <conditionalFormatting sqref="I62:I63">
    <cfRule type="expression" dxfId="1138" priority="29">
      <formula>$I$58=0</formula>
    </cfRule>
  </conditionalFormatting>
  <conditionalFormatting sqref="L62:L63">
    <cfRule type="expression" dxfId="1137" priority="28">
      <formula>$L$58=0</formula>
    </cfRule>
  </conditionalFormatting>
  <conditionalFormatting sqref="M62:M63">
    <cfRule type="expression" dxfId="1136" priority="27">
      <formula>$M$58=0</formula>
    </cfRule>
  </conditionalFormatting>
  <conditionalFormatting sqref="P62:P63">
    <cfRule type="expression" dxfId="1135" priority="26">
      <formula>$P$58=0</formula>
    </cfRule>
  </conditionalFormatting>
  <conditionalFormatting sqref="Q62:Q63">
    <cfRule type="expression" dxfId="1134" priority="25">
      <formula>$Q$58=0</formula>
    </cfRule>
  </conditionalFormatting>
  <conditionalFormatting sqref="C62:C63">
    <cfRule type="expression" dxfId="1133" priority="24">
      <formula>$C$61=0</formula>
    </cfRule>
  </conditionalFormatting>
  <conditionalFormatting sqref="G62:G63">
    <cfRule type="expression" dxfId="1132" priority="23">
      <formula>$G$61=0</formula>
    </cfRule>
  </conditionalFormatting>
  <conditionalFormatting sqref="K62:K63">
    <cfRule type="expression" dxfId="1131" priority="22">
      <formula>$K$61=0</formula>
    </cfRule>
  </conditionalFormatting>
  <conditionalFormatting sqref="O62:O63">
    <cfRule type="expression" dxfId="1130" priority="21">
      <formula>$O$61=0</formula>
    </cfRule>
  </conditionalFormatting>
  <conditionalFormatting sqref="D57">
    <cfRule type="cellIs" dxfId="1129" priority="15" operator="equal">
      <formula>0</formula>
    </cfRule>
  </conditionalFormatting>
  <conditionalFormatting sqref="E57">
    <cfRule type="cellIs" dxfId="1128" priority="14" operator="equal">
      <formula>0</formula>
    </cfRule>
  </conditionalFormatting>
  <conditionalFormatting sqref="H57:I57">
    <cfRule type="cellIs" dxfId="1127" priority="13" operator="equal">
      <formula>0</formula>
    </cfRule>
  </conditionalFormatting>
  <conditionalFormatting sqref="L57:M57">
    <cfRule type="cellIs" dxfId="1126" priority="12" operator="equal">
      <formula>0</formula>
    </cfRule>
  </conditionalFormatting>
  <conditionalFormatting sqref="P57:Q57">
    <cfRule type="cellIs" dxfId="1125" priority="11" operator="equal">
      <formula>0</formula>
    </cfRule>
  </conditionalFormatting>
  <conditionalFormatting sqref="D66">
    <cfRule type="cellIs" dxfId="1124" priority="10" operator="equal">
      <formula>0</formula>
    </cfRule>
  </conditionalFormatting>
  <conditionalFormatting sqref="E66">
    <cfRule type="cellIs" dxfId="1123" priority="9" operator="equal">
      <formula>0</formula>
    </cfRule>
  </conditionalFormatting>
  <conditionalFormatting sqref="H66:I66">
    <cfRule type="cellIs" dxfId="1122" priority="8" operator="equal">
      <formula>0</formula>
    </cfRule>
  </conditionalFormatting>
  <conditionalFormatting sqref="L66:M66">
    <cfRule type="cellIs" dxfId="1121" priority="7" operator="equal">
      <formula>0</formula>
    </cfRule>
  </conditionalFormatting>
  <conditionalFormatting sqref="P66:Q66">
    <cfRule type="cellIs" dxfId="1120" priority="6" operator="equal">
      <formula>0</formula>
    </cfRule>
  </conditionalFormatting>
  <conditionalFormatting sqref="D1">
    <cfRule type="cellIs" dxfId="1119" priority="5" operator="equal">
      <formula>0</formula>
    </cfRule>
  </conditionalFormatting>
  <conditionalFormatting sqref="E1">
    <cfRule type="cellIs" dxfId="1118" priority="4" operator="equal">
      <formula>0</formula>
    </cfRule>
  </conditionalFormatting>
  <conditionalFormatting sqref="H1:I1">
    <cfRule type="cellIs" dxfId="1117" priority="3" operator="equal">
      <formula>0</formula>
    </cfRule>
  </conditionalFormatting>
  <conditionalFormatting sqref="L1:M1">
    <cfRule type="cellIs" dxfId="1116" priority="2" operator="equal">
      <formula>0</formula>
    </cfRule>
  </conditionalFormatting>
  <conditionalFormatting sqref="P1:Q1">
    <cfRule type="cellIs" dxfId="1115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Z949"/>
  <sheetViews>
    <sheetView tabSelected="1" zoomScale="70" zoomScaleNormal="70" workbookViewId="0">
      <pane xSplit="12" ySplit="13" topLeftCell="M849" activePane="bottomRight" state="frozen"/>
      <selection pane="topRight" activeCell="M1" sqref="M1"/>
      <selection pane="bottomLeft" activeCell="A14" sqref="A14"/>
      <selection pane="bottomRight" activeCell="Q888" sqref="Q888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юни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06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46">
        <f>+'TRIAL-BALANCE'!K10:L10</f>
        <v>44012</v>
      </c>
      <c r="L10" s="2447"/>
      <c r="M10" s="49"/>
      <c r="N10" s="156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4" t="str">
        <f>+F10</f>
        <v>NF-CSF</v>
      </c>
      <c r="F12" s="2624"/>
      <c r="G12" s="1130" t="s">
        <v>1003</v>
      </c>
      <c r="H12" s="2625" t="str">
        <f>+'TRIAL-BALANCE'!H12:K12</f>
        <v>30 юни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32" t="s">
        <v>202</v>
      </c>
      <c r="O13" s="1133">
        <f t="shared" ref="O13:T13" si="0">+O890</f>
        <v>3629.45</v>
      </c>
      <c r="P13" s="1134">
        <f t="shared" si="0"/>
        <v>3629.45</v>
      </c>
      <c r="Q13" s="1135">
        <f t="shared" si="0"/>
        <v>26568.41</v>
      </c>
      <c r="R13" s="1134">
        <f t="shared" si="0"/>
        <v>26568.41</v>
      </c>
      <c r="S13" s="1135">
        <f t="shared" si="0"/>
        <v>19817.43</v>
      </c>
      <c r="T13" s="1136">
        <f t="shared" si="0"/>
        <v>19817.43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413.45</v>
      </c>
      <c r="P15" s="324"/>
      <c r="Q15" s="325"/>
      <c r="R15" s="324"/>
      <c r="S15" s="326">
        <f>+IF(ABS(+O15+Q15)&gt;=ABS(P15+R15),+O15-P15+Q15-R15,0)</f>
        <v>413.45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714.63</v>
      </c>
      <c r="R114" s="324">
        <v>714.63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3265.19</v>
      </c>
      <c r="R128" s="324">
        <v>3527.9</v>
      </c>
      <c r="S128" s="579">
        <v>0</v>
      </c>
      <c r="T128" s="580">
        <f>+IF(ABS(+O128+Q128)&lt;=ABS(P128+R128),-O128+P128-Q128+R128,0)</f>
        <v>262.71000000000004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264.95</v>
      </c>
      <c r="R180" s="576">
        <v>294.14</v>
      </c>
      <c r="S180" s="583">
        <f>+IF(ABS(+O180+Q180)&gt;=ABS(P180+R180),+O180-P180+Q180-R180,0)</f>
        <v>0</v>
      </c>
      <c r="T180" s="580">
        <f t="shared" si="22"/>
        <v>29.189999999999998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3216</v>
      </c>
      <c r="Q186" s="589"/>
      <c r="R186" s="324">
        <v>5088</v>
      </c>
      <c r="S186" s="579">
        <v>0</v>
      </c>
      <c r="T186" s="580">
        <f>+IF(ABS(+O186+Q186)&lt;=ABS(P186+R186),-O186+P186-Q186+R186,0)</f>
        <v>8304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701.22</v>
      </c>
      <c r="R191" s="576">
        <v>768.25</v>
      </c>
      <c r="S191" s="583">
        <f>+IF(ABS(+O191+Q191)&gt;=ABS(P191+R191),+O191-P191+Q191-R191,0)</f>
        <v>0</v>
      </c>
      <c r="T191" s="580">
        <f t="shared" si="23"/>
        <v>67.029999999999973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268.2</v>
      </c>
      <c r="R192" s="576">
        <v>295.27999999999997</v>
      </c>
      <c r="S192" s="583">
        <f>+IF(ABS(+O192+Q192)&gt;=ABS(P192+R192),+O192-P192+Q192-R192,0)</f>
        <v>0</v>
      </c>
      <c r="T192" s="580">
        <f t="shared" si="23"/>
        <v>27.079999999999984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159.56</v>
      </c>
      <c r="R193" s="576">
        <v>176.49</v>
      </c>
      <c r="S193" s="583">
        <f>+IF(ABS(+O193+Q193)&gt;=ABS(P193+R193),+O193-P193+Q193-R193,0)</f>
        <v>0</v>
      </c>
      <c r="T193" s="580">
        <f t="shared" si="23"/>
        <v>16.930000000000007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413.45</v>
      </c>
      <c r="Q202" s="589">
        <v>859.15</v>
      </c>
      <c r="R202" s="576">
        <v>445.7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>
        <v>4228.8500000000004</v>
      </c>
      <c r="R217" s="576">
        <v>4147.53</v>
      </c>
      <c r="S217" s="583">
        <f t="shared" si="25"/>
        <v>81.320000000000618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3216</v>
      </c>
      <c r="P274" s="576"/>
      <c r="Q274" s="589">
        <v>5088</v>
      </c>
      <c r="R274" s="576"/>
      <c r="S274" s="583">
        <f t="shared" si="31"/>
        <v>8304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/>
      <c r="P296" s="582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714.63</v>
      </c>
      <c r="R393" s="121"/>
      <c r="S393" s="27">
        <f t="shared" si="47"/>
        <v>714.63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3527.9</v>
      </c>
      <c r="R411" s="121"/>
      <c r="S411" s="27">
        <f t="shared" si="47"/>
        <v>3527.9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472.47</v>
      </c>
      <c r="R418" s="576"/>
      <c r="S418" s="583">
        <f t="shared" si="51"/>
        <v>472.47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182.33</v>
      </c>
      <c r="R419" s="576"/>
      <c r="S419" s="583">
        <f t="shared" si="51"/>
        <v>182.33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98.84</v>
      </c>
      <c r="R421" s="576"/>
      <c r="S421" s="583">
        <f t="shared" si="51"/>
        <v>98.84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5088</v>
      </c>
      <c r="S747" s="583">
        <f t="shared" si="68"/>
        <v>0</v>
      </c>
      <c r="T747" s="580">
        <f t="shared" si="69"/>
        <v>5088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16" t="str">
        <f>+E12</f>
        <v>NF-CSF</v>
      </c>
      <c r="J829" s="2616"/>
      <c r="K829" s="2616"/>
      <c r="L829" s="96"/>
      <c r="M829" s="51"/>
      <c r="N829" s="128" t="s">
        <v>666</v>
      </c>
      <c r="O829" s="846">
        <f t="shared" ref="O829:T829" si="73">+ROUND(+SUM(O14:O828),2)</f>
        <v>3629.45</v>
      </c>
      <c r="P829" s="847">
        <f t="shared" si="73"/>
        <v>3629.45</v>
      </c>
      <c r="Q829" s="869">
        <f t="shared" si="73"/>
        <v>20545.919999999998</v>
      </c>
      <c r="R829" s="870">
        <f t="shared" si="73"/>
        <v>20545.919999999998</v>
      </c>
      <c r="S829" s="871">
        <f t="shared" si="73"/>
        <v>13794.94</v>
      </c>
      <c r="T829" s="872">
        <f t="shared" si="73"/>
        <v>13794.94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15" t="str">
        <f>+I829</f>
        <v>NF-CSF</v>
      </c>
      <c r="J831" s="2615"/>
      <c r="K831" s="2615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714.63</v>
      </c>
      <c r="R850" s="576"/>
      <c r="S850" s="583">
        <f t="shared" si="76"/>
        <v>714.63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714.63</v>
      </c>
      <c r="S851" s="583">
        <f t="shared" si="76"/>
        <v>0</v>
      </c>
      <c r="T851" s="580">
        <f t="shared" si="75"/>
        <v>714.63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714.63</v>
      </c>
      <c r="S857" s="583">
        <f t="shared" si="76"/>
        <v>0</v>
      </c>
      <c r="T857" s="580">
        <f t="shared" si="75"/>
        <v>714.63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4593.2299999999996</v>
      </c>
      <c r="S878" s="583">
        <f t="shared" si="81"/>
        <v>0</v>
      </c>
      <c r="T878" s="580">
        <f t="shared" si="79"/>
        <v>4593.2299999999996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5307.86</v>
      </c>
      <c r="R887" s="597"/>
      <c r="S887" s="56">
        <f>+IF(ABS(+O887+Q887)&gt;=ABS(P887+R887),+O887-P887+Q887-R887,0)</f>
        <v>5307.86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23" t="str">
        <f>+I831</f>
        <v>NF-CSF</v>
      </c>
      <c r="J888" s="2623"/>
      <c r="K888" s="2623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6022.49</v>
      </c>
      <c r="R888" s="849">
        <f t="shared" si="82"/>
        <v>6022.49</v>
      </c>
      <c r="S888" s="850">
        <f t="shared" si="82"/>
        <v>6022.49</v>
      </c>
      <c r="T888" s="851">
        <f t="shared" si="82"/>
        <v>6022.49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19" t="str">
        <f>+I888</f>
        <v>NF-CSF</v>
      </c>
      <c r="J890" s="2619"/>
      <c r="K890" s="2619"/>
      <c r="L890" s="287"/>
      <c r="M890" s="51"/>
      <c r="N890" s="288" t="s">
        <v>665</v>
      </c>
      <c r="O890" s="852">
        <f t="shared" ref="O890:T890" si="83">+ROUND(+O829+O888,2)</f>
        <v>3629.45</v>
      </c>
      <c r="P890" s="853">
        <f t="shared" si="83"/>
        <v>3629.45</v>
      </c>
      <c r="Q890" s="854">
        <f t="shared" si="83"/>
        <v>26568.41</v>
      </c>
      <c r="R890" s="853">
        <f t="shared" si="83"/>
        <v>26568.41</v>
      </c>
      <c r="S890" s="854">
        <f t="shared" si="83"/>
        <v>19817.43</v>
      </c>
      <c r="T890" s="855">
        <f t="shared" si="83"/>
        <v>19817.43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-2020'!O149+'NF-KSF-TRIAL-BAL-2020'!O154+'NF-KSF-TRIAL-BAL-2020'!O155+'NF-KSF-TRIAL-BAL-2020'!O229+'NF-KSF-TRIAL-BAL-2020'!O230+'NF-KSF-TRIAL-BAL-2020'!O231+'NF-KSF-TRIAL-BAL-2020'!O249+'NF-KSF-TRIAL-BAL-2020'!O250++'NF-KSF-TRIAL-BAL-2020'!O306+'NF-KSF-TRIAL-BAL-2020'!O307+'NF-KSF-TRIAL-BAL-2020'!O308+SUM('NF-KSF-TRIAL-BAL-2020'!O331:O335)+'NF-KSF-TRIAL-BAL-2020'!O346+'NF-KSF-TRIAL-BAL-2020'!O347+SUM('NF-KSF-TRIAL-BAL-2020'!O360:'NF-KSF-TRIAL-BAL-2020'!O363)+SUM('NF-KSF-TRIAL-BAL-2020'!O377:'NF-KSF-TRIAL-BAL-2020'!O379)</f>
        <v>0</v>
      </c>
      <c r="Q910" s="263">
        <v>0</v>
      </c>
      <c r="R910" s="264">
        <v>0</v>
      </c>
      <c r="S910" s="563" t="s">
        <v>148</v>
      </c>
      <c r="T910" s="465">
        <f>+'NF-KSF-TRIAL-BAL-2020'!S149+'NF-KSF-TRIAL-BAL-2020'!S154+'NF-KSF-TRIAL-BAL-2020'!S155+'NF-KSF-TRIAL-BAL-2020'!S229+'NF-KSF-TRIAL-BAL-2020'!S230+'NF-KSF-TRIAL-BAL-2020'!S231+'NF-KSF-TRIAL-BAL-2020'!S249+'NF-KSF-TRIAL-BAL-2020'!S250++'NF-KSF-TRIAL-BAL-2020'!S306+'NF-KSF-TRIAL-BAL-2020'!S307+'NF-KSF-TRIAL-BAL-2020'!S308+SUM('NF-KSF-TRIAL-BAL-2020'!S331:S335)+'NF-KSF-TRIAL-BAL-2020'!S346+'NF-KSF-TRIAL-BAL-2020'!S347+SUM('NF-KSF-TRIAL-BAL-2020'!S360:'NF-KSF-TRIAL-BAL-2020'!S363)+SUM('NF-KSF-TRIAL-BAL-2020'!S377:'NF-KSF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14" priority="2072" stopIfTrue="1" operator="lessThan">
      <formula>0</formula>
    </cfRule>
  </conditionalFormatting>
  <conditionalFormatting sqref="P898:P899 T898:T899 P901:P902 T901:T902 P904:P905 T904:T905 P907:P908 T907:T908 T910:T911 P910:P911">
    <cfRule type="cellIs" dxfId="1113" priority="2073" stopIfTrue="1" operator="equal">
      <formula>0</formula>
    </cfRule>
  </conditionalFormatting>
  <conditionalFormatting sqref="M890 O890:U890 O829:P829 M888:U888">
    <cfRule type="cellIs" dxfId="1112" priority="2074" stopIfTrue="1" operator="lessThan">
      <formula>0</formula>
    </cfRule>
  </conditionalFormatting>
  <conditionalFormatting sqref="O2 Q2 S2">
    <cfRule type="cellIs" dxfId="1111" priority="2075" stopIfTrue="1" operator="equal">
      <formula>"""O K"""</formula>
    </cfRule>
  </conditionalFormatting>
  <conditionalFormatting sqref="T2 T4 R2 R4 P2 P4">
    <cfRule type="cellIs" dxfId="1110" priority="2076" stopIfTrue="1" operator="equal">
      <formula>"O K"</formula>
    </cfRule>
    <cfRule type="cellIs" dxfId="1109" priority="2077" stopIfTrue="1" operator="notEqual">
      <formula>"O K"</formula>
    </cfRule>
  </conditionalFormatting>
  <conditionalFormatting sqref="E12:F12">
    <cfRule type="cellIs" dxfId="1108" priority="2078" stopIfTrue="1" operator="equal">
      <formula>0</formula>
    </cfRule>
  </conditionalFormatting>
  <conditionalFormatting sqref="N10">
    <cfRule type="cellIs" dxfId="1107" priority="2079" stopIfTrue="1" operator="equal">
      <formula>0</formula>
    </cfRule>
  </conditionalFormatting>
  <conditionalFormatting sqref="E2:L2 C6:E6 G6:L6 C8">
    <cfRule type="cellIs" dxfId="1106" priority="2080" stopIfTrue="1" operator="equal">
      <formula>0</formula>
    </cfRule>
  </conditionalFormatting>
  <conditionalFormatting sqref="G8:H8">
    <cfRule type="cellIs" dxfId="1105" priority="2070" stopIfTrue="1" operator="equal">
      <formula>0</formula>
    </cfRule>
  </conditionalFormatting>
  <conditionalFormatting sqref="J8:L8">
    <cfRule type="cellIs" dxfId="1104" priority="2069" stopIfTrue="1" operator="equal">
      <formula>0</formula>
    </cfRule>
  </conditionalFormatting>
  <conditionalFormatting sqref="O336:P337">
    <cfRule type="cellIs" dxfId="1103" priority="1089" stopIfTrue="1" operator="lessThan">
      <formula>0</formula>
    </cfRule>
  </conditionalFormatting>
  <conditionalFormatting sqref="E2:L2 C8">
    <cfRule type="cellIs" dxfId="1102" priority="1087" stopIfTrue="1" operator="equal">
      <formula>0</formula>
    </cfRule>
  </conditionalFormatting>
  <conditionalFormatting sqref="K10:L10">
    <cfRule type="cellIs" dxfId="1101" priority="1086" stopIfTrue="1" operator="equal">
      <formula>0</formula>
    </cfRule>
  </conditionalFormatting>
  <conditionalFormatting sqref="D4">
    <cfRule type="cellIs" dxfId="1100" priority="1076" stopIfTrue="1" operator="between">
      <formula>1000000000000</formula>
      <formula>9999999999999990</formula>
    </cfRule>
    <cfRule type="cellIs" dxfId="1099" priority="1077" stopIfTrue="1" operator="between">
      <formula>1000000000</formula>
      <formula>999999999999</formula>
    </cfRule>
    <cfRule type="cellIs" dxfId="1098" priority="1078" stopIfTrue="1" operator="between">
      <formula>10000</formula>
      <formula>99999999</formula>
    </cfRule>
    <cfRule type="cellIs" dxfId="1097" priority="1079" stopIfTrue="1" operator="between">
      <formula>10</formula>
      <formula>9999</formula>
    </cfRule>
  </conditionalFormatting>
  <conditionalFormatting sqref="D4">
    <cfRule type="cellIs" dxfId="1096" priority="1075" operator="equal">
      <formula>0</formula>
    </cfRule>
  </conditionalFormatting>
  <conditionalFormatting sqref="A3:C5">
    <cfRule type="cellIs" dxfId="1095" priority="1074" operator="equal">
      <formula>"Код на общински разпоредител с бюджет"</formula>
    </cfRule>
  </conditionalFormatting>
  <conditionalFormatting sqref="G4:L4">
    <cfRule type="cellIs" dxfId="1094" priority="106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93" priority="1067" stopIfTrue="1" operator="lessThan">
      <formula>0</formula>
    </cfRule>
  </conditionalFormatting>
  <conditionalFormatting sqref="Q829:U829">
    <cfRule type="cellIs" dxfId="1092" priority="1068" stopIfTrue="1" operator="lessThan">
      <formula>0</formula>
    </cfRule>
  </conditionalFormatting>
  <conditionalFormatting sqref="Q763:R763">
    <cfRule type="cellIs" dxfId="1091" priority="1061" stopIfTrue="1" operator="lessThan">
      <formula>0</formula>
    </cfRule>
  </conditionalFormatting>
  <conditionalFormatting sqref="Q336:Q337">
    <cfRule type="cellIs" dxfId="1090" priority="1060" stopIfTrue="1" operator="lessThan">
      <formula>0</formula>
    </cfRule>
  </conditionalFormatting>
  <conditionalFormatting sqref="R56:R59">
    <cfRule type="cellIs" dxfId="1089" priority="1048" stopIfTrue="1" operator="lessThan">
      <formula>0</formula>
    </cfRule>
  </conditionalFormatting>
  <conditionalFormatting sqref="R62:R69">
    <cfRule type="cellIs" dxfId="1088" priority="1047" stopIfTrue="1" operator="lessThan">
      <formula>0</formula>
    </cfRule>
  </conditionalFormatting>
  <conditionalFormatting sqref="R26:R52">
    <cfRule type="cellIs" dxfId="1087" priority="1046" stopIfTrue="1" operator="lessThan">
      <formula>0</formula>
    </cfRule>
  </conditionalFormatting>
  <conditionalFormatting sqref="R71:R89">
    <cfRule type="cellIs" dxfId="1086" priority="1045" stopIfTrue="1" operator="lessThan">
      <formula>0</formula>
    </cfRule>
  </conditionalFormatting>
  <conditionalFormatting sqref="R103:R112">
    <cfRule type="cellIs" dxfId="1085" priority="1044" stopIfTrue="1" operator="lessThan">
      <formula>0</formula>
    </cfRule>
  </conditionalFormatting>
  <conditionalFormatting sqref="R118">
    <cfRule type="cellIs" dxfId="1084" priority="1043" stopIfTrue="1" operator="lessThan">
      <formula>0</formula>
    </cfRule>
  </conditionalFormatting>
  <conditionalFormatting sqref="R122">
    <cfRule type="cellIs" dxfId="1083" priority="1042" stopIfTrue="1" operator="lessThan">
      <formula>0</formula>
    </cfRule>
  </conditionalFormatting>
  <conditionalFormatting sqref="R125">
    <cfRule type="cellIs" dxfId="1082" priority="1041" stopIfTrue="1" operator="lessThan">
      <formula>0</formula>
    </cfRule>
  </conditionalFormatting>
  <conditionalFormatting sqref="R127">
    <cfRule type="cellIs" dxfId="1081" priority="1040" stopIfTrue="1" operator="lessThan">
      <formula>0</formula>
    </cfRule>
  </conditionalFormatting>
  <conditionalFormatting sqref="R128">
    <cfRule type="cellIs" dxfId="1080" priority="1039" stopIfTrue="1" operator="lessThan">
      <formula>0</formula>
    </cfRule>
  </conditionalFormatting>
  <conditionalFormatting sqref="R130">
    <cfRule type="cellIs" dxfId="1079" priority="1038" stopIfTrue="1" operator="lessThan">
      <formula>0</formula>
    </cfRule>
  </conditionalFormatting>
  <conditionalFormatting sqref="R132">
    <cfRule type="cellIs" dxfId="1078" priority="1037" stopIfTrue="1" operator="lessThan">
      <formula>0</formula>
    </cfRule>
  </conditionalFormatting>
  <conditionalFormatting sqref="R133">
    <cfRule type="cellIs" dxfId="1077" priority="1036" stopIfTrue="1" operator="lessThan">
      <formula>0</formula>
    </cfRule>
  </conditionalFormatting>
  <conditionalFormatting sqref="R135">
    <cfRule type="cellIs" dxfId="1076" priority="1035" stopIfTrue="1" operator="lessThan">
      <formula>0</formula>
    </cfRule>
  </conditionalFormatting>
  <conditionalFormatting sqref="R123">
    <cfRule type="cellIs" dxfId="1075" priority="1034" stopIfTrue="1" operator="lessThan">
      <formula>0</formula>
    </cfRule>
  </conditionalFormatting>
  <conditionalFormatting sqref="R124">
    <cfRule type="cellIs" dxfId="1074" priority="1033" stopIfTrue="1" operator="lessThan">
      <formula>0</formula>
    </cfRule>
  </conditionalFormatting>
  <conditionalFormatting sqref="R126">
    <cfRule type="cellIs" dxfId="1073" priority="1032" stopIfTrue="1" operator="lessThan">
      <formula>0</formula>
    </cfRule>
  </conditionalFormatting>
  <conditionalFormatting sqref="R129">
    <cfRule type="cellIs" dxfId="1072" priority="1031" stopIfTrue="1" operator="lessThan">
      <formula>0</formula>
    </cfRule>
  </conditionalFormatting>
  <conditionalFormatting sqref="R131">
    <cfRule type="cellIs" dxfId="1071" priority="1030" stopIfTrue="1" operator="lessThan">
      <formula>0</formula>
    </cfRule>
  </conditionalFormatting>
  <conditionalFormatting sqref="R134">
    <cfRule type="cellIs" dxfId="1070" priority="1029" stopIfTrue="1" operator="lessThan">
      <formula>0</formula>
    </cfRule>
  </conditionalFormatting>
  <conditionalFormatting sqref="R136:R138">
    <cfRule type="cellIs" dxfId="1069" priority="1028" stopIfTrue="1" operator="lessThan">
      <formula>0</formula>
    </cfRule>
  </conditionalFormatting>
  <conditionalFormatting sqref="R141">
    <cfRule type="cellIs" dxfId="1068" priority="1027" stopIfTrue="1" operator="lessThan">
      <formula>0</formula>
    </cfRule>
  </conditionalFormatting>
  <conditionalFormatting sqref="R144:R145">
    <cfRule type="cellIs" dxfId="1067" priority="1026" stopIfTrue="1" operator="lessThan">
      <formula>0</formula>
    </cfRule>
  </conditionalFormatting>
  <conditionalFormatting sqref="R147:R149">
    <cfRule type="cellIs" dxfId="1066" priority="1025" stopIfTrue="1" operator="lessThan">
      <formula>0</formula>
    </cfRule>
  </conditionalFormatting>
  <conditionalFormatting sqref="R139">
    <cfRule type="cellIs" dxfId="1065" priority="1023" stopIfTrue="1" operator="lessThan">
      <formula>0</formula>
    </cfRule>
  </conditionalFormatting>
  <conditionalFormatting sqref="R140">
    <cfRule type="cellIs" dxfId="1064" priority="1021" stopIfTrue="1" operator="lessThan">
      <formula>0</formula>
    </cfRule>
  </conditionalFormatting>
  <conditionalFormatting sqref="R142">
    <cfRule type="cellIs" dxfId="1063" priority="1019" stopIfTrue="1" operator="lessThan">
      <formula>0</formula>
    </cfRule>
  </conditionalFormatting>
  <conditionalFormatting sqref="R143">
    <cfRule type="cellIs" dxfId="1062" priority="1017" stopIfTrue="1" operator="lessThan">
      <formula>0</formula>
    </cfRule>
  </conditionalFormatting>
  <conditionalFormatting sqref="R146">
    <cfRule type="cellIs" dxfId="1061" priority="1015" stopIfTrue="1" operator="lessThan">
      <formula>0</formula>
    </cfRule>
  </conditionalFormatting>
  <conditionalFormatting sqref="R150">
    <cfRule type="cellIs" dxfId="1060" priority="1013" stopIfTrue="1" operator="lessThan">
      <formula>0</formula>
    </cfRule>
  </conditionalFormatting>
  <conditionalFormatting sqref="R151">
    <cfRule type="cellIs" dxfId="1059" priority="1011" stopIfTrue="1" operator="lessThan">
      <formula>0</formula>
    </cfRule>
  </conditionalFormatting>
  <conditionalFormatting sqref="R152">
    <cfRule type="cellIs" dxfId="1058" priority="1010" stopIfTrue="1" operator="lessThan">
      <formula>0</formula>
    </cfRule>
  </conditionalFormatting>
  <conditionalFormatting sqref="R153">
    <cfRule type="cellIs" dxfId="1057" priority="1009" stopIfTrue="1" operator="lessThan">
      <formula>0</formula>
    </cfRule>
  </conditionalFormatting>
  <conditionalFormatting sqref="R154:R159">
    <cfRule type="cellIs" dxfId="1056" priority="1008" stopIfTrue="1" operator="lessThan">
      <formula>0</formula>
    </cfRule>
  </conditionalFormatting>
  <conditionalFormatting sqref="R161:R172">
    <cfRule type="cellIs" dxfId="1055" priority="1007" stopIfTrue="1" operator="lessThan">
      <formula>0</formula>
    </cfRule>
  </conditionalFormatting>
  <conditionalFormatting sqref="R173:R175">
    <cfRule type="cellIs" dxfId="1054" priority="1006" stopIfTrue="1" operator="lessThan">
      <formula>0</formula>
    </cfRule>
  </conditionalFormatting>
  <conditionalFormatting sqref="R184">
    <cfRule type="cellIs" dxfId="1053" priority="1004" stopIfTrue="1" operator="lessThan">
      <formula>0</formula>
    </cfRule>
  </conditionalFormatting>
  <conditionalFormatting sqref="R186:R187">
    <cfRule type="cellIs" dxfId="1052" priority="1002" stopIfTrue="1" operator="lessThan">
      <formula>0</formula>
    </cfRule>
  </conditionalFormatting>
  <conditionalFormatting sqref="R190">
    <cfRule type="cellIs" dxfId="1051" priority="1000" stopIfTrue="1" operator="lessThan">
      <formula>0</formula>
    </cfRule>
  </conditionalFormatting>
  <conditionalFormatting sqref="R185">
    <cfRule type="cellIs" dxfId="1050" priority="999" stopIfTrue="1" operator="lessThan">
      <formula>0</formula>
    </cfRule>
  </conditionalFormatting>
  <conditionalFormatting sqref="R188:R189">
    <cfRule type="cellIs" dxfId="1049" priority="998" stopIfTrue="1" operator="lessThan">
      <formula>0</formula>
    </cfRule>
  </conditionalFormatting>
  <conditionalFormatting sqref="R196">
    <cfRule type="cellIs" dxfId="1048" priority="997" stopIfTrue="1" operator="lessThan">
      <formula>0</formula>
    </cfRule>
  </conditionalFormatting>
  <conditionalFormatting sqref="R195">
    <cfRule type="cellIs" dxfId="1047" priority="995" stopIfTrue="1" operator="lessThan">
      <formula>0</formula>
    </cfRule>
  </conditionalFormatting>
  <conditionalFormatting sqref="R197:R198">
    <cfRule type="cellIs" dxfId="1046" priority="993" stopIfTrue="1" operator="lessThan">
      <formula>0</formula>
    </cfRule>
  </conditionalFormatting>
  <conditionalFormatting sqref="R220">
    <cfRule type="cellIs" dxfId="1045" priority="991" stopIfTrue="1" operator="lessThan">
      <formula>0</formula>
    </cfRule>
  </conditionalFormatting>
  <conditionalFormatting sqref="R222">
    <cfRule type="cellIs" dxfId="1044" priority="989" stopIfTrue="1" operator="lessThan">
      <formula>0</formula>
    </cfRule>
  </conditionalFormatting>
  <conditionalFormatting sqref="R224:R228">
    <cfRule type="cellIs" dxfId="1043" priority="987" stopIfTrue="1" operator="lessThan">
      <formula>0</formula>
    </cfRule>
  </conditionalFormatting>
  <conditionalFormatting sqref="R219">
    <cfRule type="cellIs" dxfId="1042" priority="986" stopIfTrue="1" operator="lessThan">
      <formula>0</formula>
    </cfRule>
  </conditionalFormatting>
  <conditionalFormatting sqref="R221">
    <cfRule type="cellIs" dxfId="1041" priority="985" stopIfTrue="1" operator="lessThan">
      <formula>0</formula>
    </cfRule>
  </conditionalFormatting>
  <conditionalFormatting sqref="R223">
    <cfRule type="cellIs" dxfId="1040" priority="984" stopIfTrue="1" operator="lessThan">
      <formula>0</formula>
    </cfRule>
  </conditionalFormatting>
  <conditionalFormatting sqref="R229:R231">
    <cfRule type="cellIs" dxfId="1039" priority="983" stopIfTrue="1" operator="lessThan">
      <formula>0</formula>
    </cfRule>
  </conditionalFormatting>
  <conditionalFormatting sqref="R232:R235">
    <cfRule type="cellIs" dxfId="1038" priority="981" stopIfTrue="1" operator="lessThan">
      <formula>0</formula>
    </cfRule>
  </conditionalFormatting>
  <conditionalFormatting sqref="R237:R238">
    <cfRule type="cellIs" dxfId="1037" priority="979" stopIfTrue="1" operator="lessThan">
      <formula>0</formula>
    </cfRule>
  </conditionalFormatting>
  <conditionalFormatting sqref="R241:R244">
    <cfRule type="cellIs" dxfId="1036" priority="977" stopIfTrue="1" operator="lessThan">
      <formula>0</formula>
    </cfRule>
  </conditionalFormatting>
  <conditionalFormatting sqref="R251:R252">
    <cfRule type="cellIs" dxfId="1035" priority="975" stopIfTrue="1" operator="lessThan">
      <formula>0</formula>
    </cfRule>
  </conditionalFormatting>
  <conditionalFormatting sqref="R257:R270">
    <cfRule type="cellIs" dxfId="1034" priority="973" stopIfTrue="1" operator="lessThan">
      <formula>0</formula>
    </cfRule>
  </conditionalFormatting>
  <conditionalFormatting sqref="R284">
    <cfRule type="cellIs" dxfId="1033" priority="971" stopIfTrue="1" operator="lessThan">
      <formula>0</formula>
    </cfRule>
  </conditionalFormatting>
  <conditionalFormatting sqref="R236">
    <cfRule type="cellIs" dxfId="1032" priority="970" stopIfTrue="1" operator="lessThan">
      <formula>0</formula>
    </cfRule>
  </conditionalFormatting>
  <conditionalFormatting sqref="R239:R240">
    <cfRule type="cellIs" dxfId="1031" priority="969" stopIfTrue="1" operator="lessThan">
      <formula>0</formula>
    </cfRule>
  </conditionalFormatting>
  <conditionalFormatting sqref="R245:R250">
    <cfRule type="cellIs" dxfId="1030" priority="968" stopIfTrue="1" operator="lessThan">
      <formula>0</formula>
    </cfRule>
  </conditionalFormatting>
  <conditionalFormatting sqref="R253:R256">
    <cfRule type="cellIs" dxfId="1029" priority="967" stopIfTrue="1" operator="lessThan">
      <formula>0</formula>
    </cfRule>
  </conditionalFormatting>
  <conditionalFormatting sqref="R283">
    <cfRule type="cellIs" dxfId="1028" priority="966" stopIfTrue="1" operator="lessThan">
      <formula>0</formula>
    </cfRule>
  </conditionalFormatting>
  <conditionalFormatting sqref="R287:R288">
    <cfRule type="cellIs" dxfId="1027" priority="965" stopIfTrue="1" operator="lessThan">
      <formula>0</formula>
    </cfRule>
  </conditionalFormatting>
  <conditionalFormatting sqref="R291:R292">
    <cfRule type="cellIs" dxfId="1026" priority="964" stopIfTrue="1" operator="lessThan">
      <formula>0</formula>
    </cfRule>
  </conditionalFormatting>
  <conditionalFormatting sqref="R289:R290">
    <cfRule type="cellIs" dxfId="1025" priority="963" stopIfTrue="1" operator="lessThan">
      <formula>0</formula>
    </cfRule>
  </conditionalFormatting>
  <conditionalFormatting sqref="R293">
    <cfRule type="cellIs" dxfId="1024" priority="961" stopIfTrue="1" operator="lessThan">
      <formula>0</formula>
    </cfRule>
  </conditionalFormatting>
  <conditionalFormatting sqref="R294:R321">
    <cfRule type="cellIs" dxfId="1023" priority="959" stopIfTrue="1" operator="lessThan">
      <formula>0</formula>
    </cfRule>
  </conditionalFormatting>
  <conditionalFormatting sqref="R323:R326">
    <cfRule type="cellIs" dxfId="1022" priority="958" stopIfTrue="1" operator="lessThan">
      <formula>0</formula>
    </cfRule>
  </conditionalFormatting>
  <conditionalFormatting sqref="R331:R336">
    <cfRule type="cellIs" dxfId="1021" priority="957" stopIfTrue="1" operator="lessThan">
      <formula>0</formula>
    </cfRule>
  </conditionalFormatting>
  <conditionalFormatting sqref="R338:R343">
    <cfRule type="cellIs" dxfId="1020" priority="956" stopIfTrue="1" operator="lessThan">
      <formula>0</formula>
    </cfRule>
  </conditionalFormatting>
  <conditionalFormatting sqref="R346:R363">
    <cfRule type="cellIs" dxfId="1019" priority="955" stopIfTrue="1" operator="lessThan">
      <formula>0</formula>
    </cfRule>
  </conditionalFormatting>
  <conditionalFormatting sqref="R368:R379">
    <cfRule type="cellIs" dxfId="1018" priority="954" stopIfTrue="1" operator="lessThan">
      <formula>0</formula>
    </cfRule>
  </conditionalFormatting>
  <conditionalFormatting sqref="R337">
    <cfRule type="cellIs" dxfId="1017" priority="952" stopIfTrue="1" operator="lessThan">
      <formula>0</formula>
    </cfRule>
  </conditionalFormatting>
  <conditionalFormatting sqref="R364:R367">
    <cfRule type="cellIs" dxfId="1016" priority="950" stopIfTrue="1" operator="lessThan">
      <formula>0</formula>
    </cfRule>
  </conditionalFormatting>
  <conditionalFormatting sqref="R380:R382">
    <cfRule type="cellIs" dxfId="1015" priority="948" stopIfTrue="1" operator="lessThan">
      <formula>0</formula>
    </cfRule>
  </conditionalFormatting>
  <conditionalFormatting sqref="R415">
    <cfRule type="cellIs" dxfId="1014" priority="947" stopIfTrue="1" operator="lessThan">
      <formula>0</formula>
    </cfRule>
  </conditionalFormatting>
  <conditionalFormatting sqref="R416">
    <cfRule type="cellIs" dxfId="1013" priority="945" stopIfTrue="1" operator="lessThan">
      <formula>0</formula>
    </cfRule>
  </conditionalFormatting>
  <conditionalFormatting sqref="R566:R569">
    <cfRule type="cellIs" dxfId="1012" priority="939" stopIfTrue="1" operator="lessThan">
      <formula>0</formula>
    </cfRule>
  </conditionalFormatting>
  <conditionalFormatting sqref="R571:R572">
    <cfRule type="cellIs" dxfId="1011" priority="937" stopIfTrue="1" operator="lessThan">
      <formula>0</formula>
    </cfRule>
  </conditionalFormatting>
  <conditionalFormatting sqref="R576:R578">
    <cfRule type="cellIs" dxfId="1010" priority="935" stopIfTrue="1" operator="lessThan">
      <formula>0</formula>
    </cfRule>
  </conditionalFormatting>
  <conditionalFormatting sqref="R580">
    <cfRule type="cellIs" dxfId="1009" priority="933" stopIfTrue="1" operator="lessThan">
      <formula>0</formula>
    </cfRule>
  </conditionalFormatting>
  <conditionalFormatting sqref="R573:R575">
    <cfRule type="cellIs" dxfId="1008" priority="932" stopIfTrue="1" operator="lessThan">
      <formula>0</formula>
    </cfRule>
  </conditionalFormatting>
  <conditionalFormatting sqref="R579">
    <cfRule type="cellIs" dxfId="1007" priority="931" stopIfTrue="1" operator="lessThan">
      <formula>0</formula>
    </cfRule>
  </conditionalFormatting>
  <conditionalFormatting sqref="R604">
    <cfRule type="cellIs" dxfId="1006" priority="930" stopIfTrue="1" operator="lessThan">
      <formula>0</formula>
    </cfRule>
  </conditionalFormatting>
  <conditionalFormatting sqref="R608">
    <cfRule type="cellIs" dxfId="1005" priority="929" stopIfTrue="1" operator="lessThan">
      <formula>0</formula>
    </cfRule>
  </conditionalFormatting>
  <conditionalFormatting sqref="R832:R834">
    <cfRule type="cellIs" dxfId="1004" priority="928" stopIfTrue="1" operator="lessThan">
      <formula>0</formula>
    </cfRule>
  </conditionalFormatting>
  <conditionalFormatting sqref="R837:R841">
    <cfRule type="cellIs" dxfId="1003" priority="927" stopIfTrue="1" operator="lessThan">
      <formula>0</formula>
    </cfRule>
  </conditionalFormatting>
  <conditionalFormatting sqref="R846">
    <cfRule type="cellIs" dxfId="1002" priority="926" stopIfTrue="1" operator="lessThan">
      <formula>0</formula>
    </cfRule>
  </conditionalFormatting>
  <conditionalFormatting sqref="R858:R867">
    <cfRule type="cellIs" dxfId="1001" priority="925" stopIfTrue="1" operator="lessThan">
      <formula>0</formula>
    </cfRule>
  </conditionalFormatting>
  <conditionalFormatting sqref="R884">
    <cfRule type="cellIs" dxfId="1000" priority="924" stopIfTrue="1" operator="lessThan">
      <formula>0</formula>
    </cfRule>
  </conditionalFormatting>
  <conditionalFormatting sqref="R887">
    <cfRule type="cellIs" dxfId="999" priority="923" stopIfTrue="1" operator="lessThan">
      <formula>0</formula>
    </cfRule>
  </conditionalFormatting>
  <conditionalFormatting sqref="R835:R836">
    <cfRule type="cellIs" dxfId="998" priority="922" stopIfTrue="1" operator="lessThan">
      <formula>0</formula>
    </cfRule>
  </conditionalFormatting>
  <conditionalFormatting sqref="R842:R845">
    <cfRule type="cellIs" dxfId="997" priority="921" stopIfTrue="1" operator="lessThan">
      <formula>0</formula>
    </cfRule>
  </conditionalFormatting>
  <conditionalFormatting sqref="R848">
    <cfRule type="cellIs" dxfId="996" priority="920" stopIfTrue="1" operator="lessThan">
      <formula>0</formula>
    </cfRule>
  </conditionalFormatting>
  <conditionalFormatting sqref="R868:R875">
    <cfRule type="cellIs" dxfId="995" priority="919" stopIfTrue="1" operator="lessThan">
      <formula>0</formula>
    </cfRule>
  </conditionalFormatting>
  <conditionalFormatting sqref="R885:R886">
    <cfRule type="cellIs" dxfId="994" priority="918" stopIfTrue="1" operator="lessThan">
      <formula>0</formula>
    </cfRule>
  </conditionalFormatting>
  <conditionalFormatting sqref="R53">
    <cfRule type="cellIs" dxfId="993" priority="917" stopIfTrue="1" operator="lessThan">
      <formula>0</formula>
    </cfRule>
  </conditionalFormatting>
  <conditionalFormatting sqref="S115 S113:T113 S117 S383:T383">
    <cfRule type="cellIs" dxfId="992" priority="585" stopIfTrue="1" operator="lessThan">
      <formula>0</formula>
    </cfRule>
  </conditionalFormatting>
  <conditionalFormatting sqref="S570">
    <cfRule type="cellIs" dxfId="991" priority="514" stopIfTrue="1" operator="lessThan">
      <formula>0</formula>
    </cfRule>
  </conditionalFormatting>
  <conditionalFormatting sqref="T570">
    <cfRule type="cellIs" dxfId="990" priority="512" stopIfTrue="1" operator="lessThan">
      <formula>0</formula>
    </cfRule>
  </conditionalFormatting>
  <conditionalFormatting sqref="S570">
    <cfRule type="expression" dxfId="989" priority="513">
      <formula>(#REF!+#REF!)&lt;&gt;(#REF!+#REF!)</formula>
    </cfRule>
  </conditionalFormatting>
  <conditionalFormatting sqref="T570">
    <cfRule type="expression" dxfId="988" priority="511">
      <formula>(#REF!+#REF!)&lt;&gt;(#REF!+#REF!)</formula>
    </cfRule>
  </conditionalFormatting>
  <conditionalFormatting sqref="T115">
    <cfRule type="cellIs" dxfId="987" priority="164" stopIfTrue="1" operator="lessThan">
      <formula>0</formula>
    </cfRule>
  </conditionalFormatting>
  <conditionalFormatting sqref="T115">
    <cfRule type="expression" dxfId="986" priority="161">
      <formula>#REF!&lt;0</formula>
    </cfRule>
    <cfRule type="expression" dxfId="985" priority="162">
      <formula>AND($N$4="12",ABS(#REF!+#REF!)&gt;ABS(#REF!+#REF!),#REF!+#REF!&lt;0)</formula>
    </cfRule>
    <cfRule type="expression" dxfId="984" priority="163">
      <formula>AND(ABS(#REF!+#REF!)&gt;ABS(#REF!+#REF!),#REF!+#REF!&gt;0)</formula>
    </cfRule>
  </conditionalFormatting>
  <conditionalFormatting sqref="T117">
    <cfRule type="cellIs" dxfId="983" priority="160" stopIfTrue="1" operator="lessThan">
      <formula>0</formula>
    </cfRule>
  </conditionalFormatting>
  <conditionalFormatting sqref="T117">
    <cfRule type="expression" dxfId="982" priority="157">
      <formula>#REF!&lt;0</formula>
    </cfRule>
    <cfRule type="expression" dxfId="981" priority="158">
      <formula>AND($N$4="12",ABS(#REF!+#REF!)&gt;ABS(#REF!+#REF!),#REF!+#REF!&lt;0)</formula>
    </cfRule>
    <cfRule type="expression" dxfId="980" priority="159">
      <formula>AND(ABS(#REF!+#REF!)&gt;ABS(#REF!+#REF!),#REF!+#REF!&gt;0)</formula>
    </cfRule>
  </conditionalFormatting>
  <conditionalFormatting sqref="V53">
    <cfRule type="cellIs" dxfId="979" priority="135" operator="notEqual">
      <formula>0</formula>
    </cfRule>
  </conditionalFormatting>
  <conditionalFormatting sqref="V54">
    <cfRule type="cellIs" dxfId="978" priority="134" operator="notEqual">
      <formula>0</formula>
    </cfRule>
  </conditionalFormatting>
  <conditionalFormatting sqref="V13">
    <cfRule type="cellIs" dxfId="977" priority="133" operator="notEqual">
      <formula>0</formula>
    </cfRule>
  </conditionalFormatting>
  <conditionalFormatting sqref="V12">
    <cfRule type="cellIs" dxfId="976" priority="132" operator="notEqual">
      <formula>0</formula>
    </cfRule>
  </conditionalFormatting>
  <conditionalFormatting sqref="V10">
    <cfRule type="cellIs" dxfId="975" priority="131" operator="notEqual">
      <formula>0</formula>
    </cfRule>
  </conditionalFormatting>
  <conditionalFormatting sqref="V14:V15">
    <cfRule type="cellIs" dxfId="974" priority="130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73" priority="129" operator="notEqual">
      <formula>0</formula>
    </cfRule>
  </conditionalFormatting>
  <conditionalFormatting sqref="V60:V61">
    <cfRule type="cellIs" dxfId="972" priority="128" operator="notEqual">
      <formula>0</formula>
    </cfRule>
  </conditionalFormatting>
  <conditionalFormatting sqref="V26">
    <cfRule type="cellIs" dxfId="971" priority="127" operator="notEqual">
      <formula>0</formula>
    </cfRule>
  </conditionalFormatting>
  <conditionalFormatting sqref="V27:V52">
    <cfRule type="cellIs" dxfId="970" priority="126" operator="notEqual">
      <formula>0</formula>
    </cfRule>
  </conditionalFormatting>
  <conditionalFormatting sqref="V56:V59">
    <cfRule type="cellIs" dxfId="969" priority="125" operator="notEqual">
      <formula>0</formula>
    </cfRule>
  </conditionalFormatting>
  <conditionalFormatting sqref="V62:V69">
    <cfRule type="cellIs" dxfId="968" priority="124" operator="notEqual">
      <formula>0</formula>
    </cfRule>
  </conditionalFormatting>
  <conditionalFormatting sqref="V94:V101">
    <cfRule type="cellIs" dxfId="967" priority="123" operator="notEqual">
      <formula>0</formula>
    </cfRule>
  </conditionalFormatting>
  <conditionalFormatting sqref="V114">
    <cfRule type="cellIs" dxfId="966" priority="122" operator="notEqual">
      <formula>0</formula>
    </cfRule>
  </conditionalFormatting>
  <conditionalFormatting sqref="V116">
    <cfRule type="cellIs" dxfId="965" priority="121" operator="notEqual">
      <formula>0</formula>
    </cfRule>
  </conditionalFormatting>
  <conditionalFormatting sqref="V118">
    <cfRule type="cellIs" dxfId="964" priority="120" operator="notEqual">
      <formula>0</formula>
    </cfRule>
  </conditionalFormatting>
  <conditionalFormatting sqref="V122">
    <cfRule type="cellIs" dxfId="963" priority="119" operator="notEqual">
      <formula>0</formula>
    </cfRule>
  </conditionalFormatting>
  <conditionalFormatting sqref="V125">
    <cfRule type="cellIs" dxfId="962" priority="118" operator="notEqual">
      <formula>0</formula>
    </cfRule>
  </conditionalFormatting>
  <conditionalFormatting sqref="V127:V128">
    <cfRule type="cellIs" dxfId="961" priority="117" operator="notEqual">
      <formula>0</formula>
    </cfRule>
  </conditionalFormatting>
  <conditionalFormatting sqref="V130">
    <cfRule type="cellIs" dxfId="960" priority="116" operator="notEqual">
      <formula>0</formula>
    </cfRule>
  </conditionalFormatting>
  <conditionalFormatting sqref="V132:V133">
    <cfRule type="cellIs" dxfId="959" priority="115" operator="notEqual">
      <formula>0</formula>
    </cfRule>
  </conditionalFormatting>
  <conditionalFormatting sqref="V135">
    <cfRule type="cellIs" dxfId="958" priority="114" operator="notEqual">
      <formula>0</formula>
    </cfRule>
  </conditionalFormatting>
  <conditionalFormatting sqref="V139:V140">
    <cfRule type="cellIs" dxfId="957" priority="113" operator="notEqual">
      <formula>0</formula>
    </cfRule>
  </conditionalFormatting>
  <conditionalFormatting sqref="V142:V143">
    <cfRule type="cellIs" dxfId="956" priority="112" operator="notEqual">
      <formula>0</formula>
    </cfRule>
  </conditionalFormatting>
  <conditionalFormatting sqref="V146">
    <cfRule type="cellIs" dxfId="955" priority="111" operator="notEqual">
      <formula>0</formula>
    </cfRule>
  </conditionalFormatting>
  <conditionalFormatting sqref="V150:V151">
    <cfRule type="cellIs" dxfId="954" priority="110" operator="notEqual">
      <formula>0</formula>
    </cfRule>
  </conditionalFormatting>
  <conditionalFormatting sqref="V173:V175">
    <cfRule type="cellIs" dxfId="953" priority="109" operator="notEqual">
      <formula>0</formula>
    </cfRule>
  </conditionalFormatting>
  <conditionalFormatting sqref="V184">
    <cfRule type="cellIs" dxfId="952" priority="108" operator="notEqual">
      <formula>0</formula>
    </cfRule>
  </conditionalFormatting>
  <conditionalFormatting sqref="V186:V187">
    <cfRule type="cellIs" dxfId="951" priority="107" operator="notEqual">
      <formula>0</formula>
    </cfRule>
  </conditionalFormatting>
  <conditionalFormatting sqref="V190">
    <cfRule type="cellIs" dxfId="950" priority="106" operator="notEqual">
      <formula>0</formula>
    </cfRule>
  </conditionalFormatting>
  <conditionalFormatting sqref="V195">
    <cfRule type="cellIs" dxfId="949" priority="105" operator="notEqual">
      <formula>0</formula>
    </cfRule>
  </conditionalFormatting>
  <conditionalFormatting sqref="V197:V198">
    <cfRule type="cellIs" dxfId="948" priority="104" operator="notEqual">
      <formula>0</formula>
    </cfRule>
  </conditionalFormatting>
  <conditionalFormatting sqref="V220">
    <cfRule type="cellIs" dxfId="947" priority="103" operator="notEqual">
      <formula>0</formula>
    </cfRule>
  </conditionalFormatting>
  <conditionalFormatting sqref="V222">
    <cfRule type="cellIs" dxfId="946" priority="102" operator="notEqual">
      <formula>0</formula>
    </cfRule>
  </conditionalFormatting>
  <conditionalFormatting sqref="V224:V228">
    <cfRule type="cellIs" dxfId="945" priority="101" operator="notEqual">
      <formula>0</formula>
    </cfRule>
  </conditionalFormatting>
  <conditionalFormatting sqref="V232:V235">
    <cfRule type="cellIs" dxfId="944" priority="100" operator="notEqual">
      <formula>0</formula>
    </cfRule>
  </conditionalFormatting>
  <conditionalFormatting sqref="V237:V238">
    <cfRule type="cellIs" dxfId="943" priority="99" operator="notEqual">
      <formula>0</formula>
    </cfRule>
  </conditionalFormatting>
  <conditionalFormatting sqref="V241:V244">
    <cfRule type="cellIs" dxfId="942" priority="98" operator="notEqual">
      <formula>0</formula>
    </cfRule>
  </conditionalFormatting>
  <conditionalFormatting sqref="V251:V252">
    <cfRule type="cellIs" dxfId="941" priority="97" operator="notEqual">
      <formula>0</formula>
    </cfRule>
  </conditionalFormatting>
  <conditionalFormatting sqref="V257:V270">
    <cfRule type="cellIs" dxfId="940" priority="96" operator="notEqual">
      <formula>0</formula>
    </cfRule>
  </conditionalFormatting>
  <conditionalFormatting sqref="V284">
    <cfRule type="cellIs" dxfId="939" priority="95" operator="notEqual">
      <formula>0</formula>
    </cfRule>
  </conditionalFormatting>
  <conditionalFormatting sqref="V337">
    <cfRule type="cellIs" dxfId="938" priority="94" operator="notEqual">
      <formula>0</formula>
    </cfRule>
  </conditionalFormatting>
  <conditionalFormatting sqref="V364:V367">
    <cfRule type="cellIs" dxfId="937" priority="93" operator="notEqual">
      <formula>0</formula>
    </cfRule>
  </conditionalFormatting>
  <conditionalFormatting sqref="V380:V382">
    <cfRule type="cellIs" dxfId="936" priority="92" operator="notEqual">
      <formula>0</formula>
    </cfRule>
  </conditionalFormatting>
  <conditionalFormatting sqref="V416">
    <cfRule type="cellIs" dxfId="935" priority="91" operator="notEqual">
      <formula>0</formula>
    </cfRule>
  </conditionalFormatting>
  <conditionalFormatting sqref="V566:V569">
    <cfRule type="cellIs" dxfId="934" priority="90" operator="notEqual">
      <formula>0</formula>
    </cfRule>
  </conditionalFormatting>
  <conditionalFormatting sqref="V571:V572">
    <cfRule type="cellIs" dxfId="933" priority="89" operator="notEqual">
      <formula>0</formula>
    </cfRule>
  </conditionalFormatting>
  <conditionalFormatting sqref="V576:V578">
    <cfRule type="cellIs" dxfId="932" priority="88" operator="notEqual">
      <formula>0</formula>
    </cfRule>
  </conditionalFormatting>
  <conditionalFormatting sqref="V580">
    <cfRule type="cellIs" dxfId="931" priority="87" operator="notEqual">
      <formula>0</formula>
    </cfRule>
  </conditionalFormatting>
  <conditionalFormatting sqref="V835:V836">
    <cfRule type="cellIs" dxfId="930" priority="86" operator="notEqual">
      <formula>0</formula>
    </cfRule>
  </conditionalFormatting>
  <conditionalFormatting sqref="V842:V845">
    <cfRule type="cellIs" dxfId="929" priority="85" operator="notEqual">
      <formula>0</formula>
    </cfRule>
  </conditionalFormatting>
  <conditionalFormatting sqref="V848">
    <cfRule type="cellIs" dxfId="928" priority="84" operator="notEqual">
      <formula>0</formula>
    </cfRule>
  </conditionalFormatting>
  <conditionalFormatting sqref="V868:V875">
    <cfRule type="cellIs" dxfId="927" priority="83" operator="notEqual">
      <formula>0</formula>
    </cfRule>
  </conditionalFormatting>
  <conditionalFormatting sqref="V885:V886">
    <cfRule type="cellIs" dxfId="926" priority="82" operator="notEqual">
      <formula>0</formula>
    </cfRule>
  </conditionalFormatting>
  <conditionalFormatting sqref="V55">
    <cfRule type="cellIs" dxfId="925" priority="81" operator="notEqual">
      <formula>0</formula>
    </cfRule>
  </conditionalFormatting>
  <conditionalFormatting sqref="V71:V89">
    <cfRule type="cellIs" dxfId="924" priority="80" operator="notEqual">
      <formula>0</formula>
    </cfRule>
  </conditionalFormatting>
  <conditionalFormatting sqref="V103:V112">
    <cfRule type="cellIs" dxfId="923" priority="79" operator="notEqual">
      <formula>0</formula>
    </cfRule>
  </conditionalFormatting>
  <conditionalFormatting sqref="V115">
    <cfRule type="cellIs" dxfId="922" priority="78" operator="notEqual">
      <formula>0</formula>
    </cfRule>
  </conditionalFormatting>
  <conditionalFormatting sqref="V119">
    <cfRule type="cellIs" dxfId="921" priority="77" operator="notEqual">
      <formula>0</formula>
    </cfRule>
  </conditionalFormatting>
  <conditionalFormatting sqref="V123:V124">
    <cfRule type="cellIs" dxfId="920" priority="76" operator="notEqual">
      <formula>0</formula>
    </cfRule>
  </conditionalFormatting>
  <conditionalFormatting sqref="V126">
    <cfRule type="cellIs" dxfId="919" priority="75" operator="notEqual">
      <formula>0</formula>
    </cfRule>
  </conditionalFormatting>
  <conditionalFormatting sqref="V129">
    <cfRule type="cellIs" dxfId="918" priority="74" operator="notEqual">
      <formula>0</formula>
    </cfRule>
  </conditionalFormatting>
  <conditionalFormatting sqref="V131">
    <cfRule type="cellIs" dxfId="917" priority="73" operator="notEqual">
      <formula>0</formula>
    </cfRule>
  </conditionalFormatting>
  <conditionalFormatting sqref="V134">
    <cfRule type="cellIs" dxfId="916" priority="72" operator="notEqual">
      <formula>0</formula>
    </cfRule>
  </conditionalFormatting>
  <conditionalFormatting sqref="V136:V138">
    <cfRule type="cellIs" dxfId="915" priority="71" operator="notEqual">
      <formula>0</formula>
    </cfRule>
  </conditionalFormatting>
  <conditionalFormatting sqref="V141">
    <cfRule type="cellIs" dxfId="914" priority="70" operator="notEqual">
      <formula>0</formula>
    </cfRule>
  </conditionalFormatting>
  <conditionalFormatting sqref="V144:V145">
    <cfRule type="cellIs" dxfId="913" priority="69" operator="notEqual">
      <formula>0</formula>
    </cfRule>
  </conditionalFormatting>
  <conditionalFormatting sqref="V147:V149">
    <cfRule type="cellIs" dxfId="912" priority="68" operator="notEqual">
      <formula>0</formula>
    </cfRule>
  </conditionalFormatting>
  <conditionalFormatting sqref="V152:V159">
    <cfRule type="cellIs" dxfId="911" priority="67" operator="notEqual">
      <formula>0</formula>
    </cfRule>
  </conditionalFormatting>
  <conditionalFormatting sqref="V161:V172">
    <cfRule type="cellIs" dxfId="910" priority="66" operator="notEqual">
      <formula>0</formula>
    </cfRule>
  </conditionalFormatting>
  <conditionalFormatting sqref="V185">
    <cfRule type="cellIs" dxfId="909" priority="65" operator="notEqual">
      <formula>0</formula>
    </cfRule>
  </conditionalFormatting>
  <conditionalFormatting sqref="V188:V189">
    <cfRule type="cellIs" dxfId="908" priority="64" operator="notEqual">
      <formula>0</formula>
    </cfRule>
  </conditionalFormatting>
  <conditionalFormatting sqref="V196">
    <cfRule type="cellIs" dxfId="907" priority="63" operator="notEqual">
      <formula>0</formula>
    </cfRule>
  </conditionalFormatting>
  <conditionalFormatting sqref="V219">
    <cfRule type="cellIs" dxfId="906" priority="62" operator="notEqual">
      <formula>0</formula>
    </cfRule>
  </conditionalFormatting>
  <conditionalFormatting sqref="V221">
    <cfRule type="cellIs" dxfId="905" priority="61" operator="notEqual">
      <formula>0</formula>
    </cfRule>
  </conditionalFormatting>
  <conditionalFormatting sqref="V223">
    <cfRule type="cellIs" dxfId="904" priority="60" operator="notEqual">
      <formula>0</formula>
    </cfRule>
  </conditionalFormatting>
  <conditionalFormatting sqref="V229:V231">
    <cfRule type="cellIs" dxfId="903" priority="59" operator="notEqual">
      <formula>0</formula>
    </cfRule>
  </conditionalFormatting>
  <conditionalFormatting sqref="V236">
    <cfRule type="cellIs" dxfId="902" priority="58" operator="notEqual">
      <formula>0</formula>
    </cfRule>
  </conditionalFormatting>
  <conditionalFormatting sqref="V239:V240">
    <cfRule type="cellIs" dxfId="901" priority="57" operator="notEqual">
      <formula>0</formula>
    </cfRule>
  </conditionalFormatting>
  <conditionalFormatting sqref="V245:V250">
    <cfRule type="cellIs" dxfId="900" priority="56" operator="notEqual">
      <formula>0</formula>
    </cfRule>
  </conditionalFormatting>
  <conditionalFormatting sqref="V253:V256">
    <cfRule type="cellIs" dxfId="899" priority="55" operator="notEqual">
      <formula>0</formula>
    </cfRule>
  </conditionalFormatting>
  <conditionalFormatting sqref="V283">
    <cfRule type="cellIs" dxfId="898" priority="54" operator="notEqual">
      <formula>0</formula>
    </cfRule>
  </conditionalFormatting>
  <conditionalFormatting sqref="V286:V288">
    <cfRule type="cellIs" dxfId="897" priority="53" operator="notEqual">
      <formula>0</formula>
    </cfRule>
  </conditionalFormatting>
  <conditionalFormatting sqref="V289:V321">
    <cfRule type="cellIs" dxfId="896" priority="52" operator="notEqual">
      <formula>0</formula>
    </cfRule>
  </conditionalFormatting>
  <conditionalFormatting sqref="V323:V326">
    <cfRule type="cellIs" dxfId="895" priority="51" operator="notEqual">
      <formula>0</formula>
    </cfRule>
  </conditionalFormatting>
  <conditionalFormatting sqref="V331:V336">
    <cfRule type="cellIs" dxfId="894" priority="50" operator="notEqual">
      <formula>0</formula>
    </cfRule>
  </conditionalFormatting>
  <conditionalFormatting sqref="V338:V343">
    <cfRule type="cellIs" dxfId="893" priority="49" operator="notEqual">
      <formula>0</formula>
    </cfRule>
  </conditionalFormatting>
  <conditionalFormatting sqref="V346:V363">
    <cfRule type="cellIs" dxfId="892" priority="48" operator="notEqual">
      <formula>0</formula>
    </cfRule>
  </conditionalFormatting>
  <conditionalFormatting sqref="V368:V379">
    <cfRule type="cellIs" dxfId="891" priority="47" operator="notEqual">
      <formula>0</formula>
    </cfRule>
  </conditionalFormatting>
  <conditionalFormatting sqref="V415">
    <cfRule type="cellIs" dxfId="890" priority="46" operator="notEqual">
      <formula>0</formula>
    </cfRule>
  </conditionalFormatting>
  <conditionalFormatting sqref="V573:V575">
    <cfRule type="cellIs" dxfId="889" priority="45" operator="notEqual">
      <formula>0</formula>
    </cfRule>
  </conditionalFormatting>
  <conditionalFormatting sqref="V579">
    <cfRule type="cellIs" dxfId="888" priority="44" operator="notEqual">
      <formula>0</formula>
    </cfRule>
  </conditionalFormatting>
  <conditionalFormatting sqref="V604">
    <cfRule type="cellIs" dxfId="887" priority="43" operator="notEqual">
      <formula>0</formula>
    </cfRule>
  </conditionalFormatting>
  <conditionalFormatting sqref="V608">
    <cfRule type="cellIs" dxfId="886" priority="42" operator="notEqual">
      <formula>0</formula>
    </cfRule>
  </conditionalFormatting>
  <conditionalFormatting sqref="V832:V834">
    <cfRule type="cellIs" dxfId="885" priority="41" operator="notEqual">
      <formula>0</formula>
    </cfRule>
  </conditionalFormatting>
  <conditionalFormatting sqref="V837:V841">
    <cfRule type="cellIs" dxfId="884" priority="40" operator="notEqual">
      <formula>0</formula>
    </cfRule>
  </conditionalFormatting>
  <conditionalFormatting sqref="V846">
    <cfRule type="cellIs" dxfId="883" priority="39" operator="notEqual">
      <formula>0</formula>
    </cfRule>
  </conditionalFormatting>
  <conditionalFormatting sqref="V858:V867">
    <cfRule type="cellIs" dxfId="882" priority="38" operator="notEqual">
      <formula>0</formula>
    </cfRule>
  </conditionalFormatting>
  <conditionalFormatting sqref="V884">
    <cfRule type="cellIs" dxfId="881" priority="37" operator="notEqual">
      <formula>0</formula>
    </cfRule>
  </conditionalFormatting>
  <conditionalFormatting sqref="V117">
    <cfRule type="cellIs" dxfId="880" priority="36" operator="notEqual">
      <formula>0</formula>
    </cfRule>
  </conditionalFormatting>
  <conditionalFormatting sqref="V847">
    <cfRule type="cellIs" dxfId="879" priority="34" operator="equal">
      <formula>1</formula>
    </cfRule>
    <cfRule type="cellIs" dxfId="878" priority="35" operator="notEqual">
      <formula>0</formula>
    </cfRule>
  </conditionalFormatting>
  <conditionalFormatting sqref="V178">
    <cfRule type="cellIs" dxfId="877" priority="32" operator="equal">
      <formula>1</formula>
    </cfRule>
    <cfRule type="cellIs" dxfId="876" priority="33" operator="notEqual">
      <formula>0</formula>
    </cfRule>
  </conditionalFormatting>
  <conditionalFormatting sqref="V90:V93">
    <cfRule type="cellIs" dxfId="875" priority="30" operator="equal">
      <formula>1</formula>
    </cfRule>
    <cfRule type="cellIs" dxfId="874" priority="31" operator="notEqual">
      <formula>0</formula>
    </cfRule>
  </conditionalFormatting>
  <conditionalFormatting sqref="V16:V25">
    <cfRule type="cellIs" dxfId="873" priority="28" operator="equal">
      <formula>1</formula>
    </cfRule>
    <cfRule type="cellIs" dxfId="872" priority="29" operator="notEqual">
      <formula>0</formula>
    </cfRule>
  </conditionalFormatting>
  <conditionalFormatting sqref="V402:V409">
    <cfRule type="cellIs" dxfId="871" priority="26" operator="equal">
      <formula>1</formula>
    </cfRule>
    <cfRule type="cellIs" dxfId="870" priority="27" operator="notEqual">
      <formula>0</formula>
    </cfRule>
  </conditionalFormatting>
  <conditionalFormatting sqref="V640">
    <cfRule type="cellIs" dxfId="869" priority="24" operator="equal">
      <formula>1</formula>
    </cfRule>
    <cfRule type="cellIs" dxfId="868" priority="25" operator="notEqual">
      <formula>0</formula>
    </cfRule>
  </conditionalFormatting>
  <conditionalFormatting sqref="V667">
    <cfRule type="cellIs" dxfId="867" priority="22" operator="equal">
      <formula>1</formula>
    </cfRule>
    <cfRule type="cellIs" dxfId="866" priority="23" operator="notEqual">
      <formula>0</formula>
    </cfRule>
  </conditionalFormatting>
  <conditionalFormatting sqref="V763">
    <cfRule type="cellIs" dxfId="865" priority="20" operator="equal">
      <formula>1</formula>
    </cfRule>
    <cfRule type="cellIs" dxfId="864" priority="21" operator="notEqual">
      <formula>0</formula>
    </cfRule>
  </conditionalFormatting>
  <conditionalFormatting sqref="Q761:R761">
    <cfRule type="cellIs" dxfId="863" priority="18" stopIfTrue="1" operator="lessThan">
      <formula>0</formula>
    </cfRule>
  </conditionalFormatting>
  <conditionalFormatting sqref="V761">
    <cfRule type="cellIs" dxfId="862" priority="16" operator="equal">
      <formula>1</formula>
    </cfRule>
    <cfRule type="cellIs" dxfId="861" priority="17" operator="notEqual">
      <formula>0</formula>
    </cfRule>
  </conditionalFormatting>
  <conditionalFormatting sqref="H13:L13">
    <cfRule type="cellIs" dxfId="860" priority="15" operator="notEqual">
      <formula>0</formula>
    </cfRule>
  </conditionalFormatting>
  <conditionalFormatting sqref="S14:T112">
    <cfRule type="cellIs" dxfId="859" priority="14" stopIfTrue="1" operator="lessThan">
      <formula>0</formula>
    </cfRule>
  </conditionalFormatting>
  <conditionalFormatting sqref="S114:T114">
    <cfRule type="cellIs" dxfId="858" priority="13" stopIfTrue="1" operator="lessThan">
      <formula>0</formula>
    </cfRule>
  </conditionalFormatting>
  <conditionalFormatting sqref="S116:T116">
    <cfRule type="cellIs" dxfId="857" priority="12" stopIfTrue="1" operator="lessThan">
      <formula>0</formula>
    </cfRule>
  </conditionalFormatting>
  <conditionalFormatting sqref="S118:T335 S338:T382">
    <cfRule type="cellIs" dxfId="856" priority="11" stopIfTrue="1" operator="lessThan">
      <formula>0</formula>
    </cfRule>
  </conditionalFormatting>
  <conditionalFormatting sqref="S336:T337">
    <cfRule type="cellIs" dxfId="855" priority="10" stopIfTrue="1" operator="lessThan">
      <formula>0</formula>
    </cfRule>
  </conditionalFormatting>
  <conditionalFormatting sqref="S384:T565">
    <cfRule type="cellIs" dxfId="854" priority="9" stopIfTrue="1" operator="lessThan">
      <formula>0</formula>
    </cfRule>
  </conditionalFormatting>
  <conditionalFormatting sqref="S566:T569">
    <cfRule type="cellIs" dxfId="853" priority="8" stopIfTrue="1" operator="lessThan">
      <formula>0</formula>
    </cfRule>
  </conditionalFormatting>
  <conditionalFormatting sqref="S573:T828">
    <cfRule type="cellIs" dxfId="852" priority="7" stopIfTrue="1" operator="lessThan">
      <formula>0</formula>
    </cfRule>
  </conditionalFormatting>
  <conditionalFormatting sqref="S571:T572">
    <cfRule type="cellIs" dxfId="851" priority="6" stopIfTrue="1" operator="lessThan">
      <formula>0</formula>
    </cfRule>
  </conditionalFormatting>
  <conditionalFormatting sqref="S832:T887">
    <cfRule type="cellIs" dxfId="850" priority="5" stopIfTrue="1" operator="lessThan">
      <formula>0</formula>
    </cfRule>
  </conditionalFormatting>
  <conditionalFormatting sqref="R115">
    <cfRule type="cellIs" dxfId="849" priority="4" stopIfTrue="1" operator="lessThan">
      <formula>0</formula>
    </cfRule>
  </conditionalFormatting>
  <conditionalFormatting sqref="R114">
    <cfRule type="cellIs" dxfId="848" priority="3" stopIfTrue="1" operator="lessThan">
      <formula>0</formula>
    </cfRule>
  </conditionalFormatting>
  <conditionalFormatting sqref="R117">
    <cfRule type="cellIs" dxfId="847" priority="2" stopIfTrue="1" operator="lessThan">
      <formula>0</formula>
    </cfRule>
  </conditionalFormatting>
  <conditionalFormatting sqref="R116">
    <cfRule type="cellIs" dxfId="846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юни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06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46">
        <f>+'TRIAL-BALANCE'!K10:L10</f>
        <v>44012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9" t="str">
        <f>+F10</f>
        <v>R A</v>
      </c>
      <c r="F12" s="2629"/>
      <c r="G12" s="1130" t="s">
        <v>1003</v>
      </c>
      <c r="H12" s="2625" t="str">
        <f>+'TRIAL-BALANCE'!H12:K12</f>
        <v>30 юни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46" t="s">
        <v>202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7" t="str">
        <f>+E12</f>
        <v>R A</v>
      </c>
      <c r="J829" s="2627"/>
      <c r="K829" s="2627"/>
      <c r="L829" s="96"/>
      <c r="M829" s="51"/>
      <c r="N829" s="128" t="s">
        <v>666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8" t="str">
        <f>+I829</f>
        <v>R A</v>
      </c>
      <c r="J831" s="2628"/>
      <c r="K831" s="262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0" t="str">
        <f>+I831</f>
        <v>R A</v>
      </c>
      <c r="J888" s="2630"/>
      <c r="K888" s="2630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26" t="str">
        <f>+I888</f>
        <v>R A</v>
      </c>
      <c r="J890" s="2626"/>
      <c r="K890" s="2626"/>
      <c r="L890" s="287"/>
      <c r="M890" s="51"/>
      <c r="N890" s="288" t="s">
        <v>665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-2020'!O149+'RA-TRIAL-BAL-2020'!O154+'RA-TRIAL-BAL-2020'!O155+'RA-TRIAL-BAL-2020'!O229+'RA-TRIAL-BAL-2020'!O230+'RA-TRIAL-BAL-2020'!O231+'RA-TRIAL-BAL-2020'!O249+'RA-TRIAL-BAL-2020'!O250++'RA-TRIAL-BAL-2020'!O306+'RA-TRIAL-BAL-2020'!O307+'RA-TRIAL-BAL-2020'!O308+SUM('RA-TRIAL-BAL-2020'!O331:O335)+'RA-TRIAL-BAL-2020'!O346+'RA-TRIAL-BAL-2020'!O347+SUM('RA-TRIAL-BAL-2020'!O360:'RA-TRIAL-BAL-2020'!O363)+SUM('RA-TRIAL-BAL-2020'!O377:'RA-TRIAL-BAL-2020'!O379)</f>
        <v>0</v>
      </c>
      <c r="Q910" s="263">
        <v>0</v>
      </c>
      <c r="R910" s="264">
        <v>0</v>
      </c>
      <c r="S910" s="563" t="s">
        <v>148</v>
      </c>
      <c r="T910" s="465">
        <f>+'RA-TRIAL-BAL-2020'!S149+'RA-TRIAL-BAL-2020'!S154+'RA-TRIAL-BAL-2020'!S155+'RA-TRIAL-BAL-2020'!S229+'RA-TRIAL-BAL-2020'!S230+'RA-TRIAL-BAL-2020'!S231+'RA-TRIAL-BAL-2020'!S249+'RA-TRIAL-BAL-2020'!S250++'RA-TRIAL-BAL-2020'!S306+'RA-TRIAL-BAL-2020'!S307+'RA-TRIAL-BAL-2020'!S308+SUM('RA-TRIAL-BAL-2020'!S331:S335)+'RA-TRIAL-BAL-2020'!S346+'RA-TRIAL-BAL-2020'!S347+SUM('RA-TRIAL-BAL-2020'!S360:'RA-TRIAL-BAL-2020'!S363)+SUM('RA-TRIAL-BAL-2020'!S377:'RA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45" priority="1135" stopIfTrue="1" operator="lessThan">
      <formula>0</formula>
    </cfRule>
  </conditionalFormatting>
  <conditionalFormatting sqref="P898:P899 T898:T899 P904:P905 T904:T905 P907:P908 T907:T908 T910:T911 P910:P911">
    <cfRule type="cellIs" dxfId="844" priority="1136" stopIfTrue="1" operator="equal">
      <formula>0</formula>
    </cfRule>
  </conditionalFormatting>
  <conditionalFormatting sqref="M890 O890:U890 O829:P829 M888:U888">
    <cfRule type="cellIs" dxfId="843" priority="1137" stopIfTrue="1" operator="lessThan">
      <formula>0</formula>
    </cfRule>
  </conditionalFormatting>
  <conditionalFormatting sqref="O2 Q2 S2">
    <cfRule type="cellIs" dxfId="842" priority="1138" stopIfTrue="1" operator="equal">
      <formula>"""O K"""</formula>
    </cfRule>
  </conditionalFormatting>
  <conditionalFormatting sqref="T2 T4 R2 R4 P2 P4">
    <cfRule type="cellIs" dxfId="841" priority="1139" stopIfTrue="1" operator="equal">
      <formula>"O K"</formula>
    </cfRule>
    <cfRule type="cellIs" dxfId="840" priority="1140" stopIfTrue="1" operator="notEqual">
      <formula>"O K"</formula>
    </cfRule>
  </conditionalFormatting>
  <conditionalFormatting sqref="E12:F12">
    <cfRule type="cellIs" dxfId="839" priority="1141" stopIfTrue="1" operator="equal">
      <formula>0</formula>
    </cfRule>
  </conditionalFormatting>
  <conditionalFormatting sqref="N10">
    <cfRule type="cellIs" dxfId="838" priority="1142" stopIfTrue="1" operator="equal">
      <formula>0</formula>
    </cfRule>
  </conditionalFormatting>
  <conditionalFormatting sqref="E2:L2 C6:E6 G6:L6 C8">
    <cfRule type="cellIs" dxfId="837" priority="1143" stopIfTrue="1" operator="equal">
      <formula>0</formula>
    </cfRule>
  </conditionalFormatting>
  <conditionalFormatting sqref="G8:H8">
    <cfRule type="cellIs" dxfId="836" priority="1125" stopIfTrue="1" operator="equal">
      <formula>0</formula>
    </cfRule>
  </conditionalFormatting>
  <conditionalFormatting sqref="J8:L8">
    <cfRule type="cellIs" dxfId="835" priority="1124" stopIfTrue="1" operator="equal">
      <formula>0</formula>
    </cfRule>
  </conditionalFormatting>
  <conditionalFormatting sqref="P901:P902">
    <cfRule type="cellIs" dxfId="834" priority="1123" stopIfTrue="1" operator="equal">
      <formula>0</formula>
    </cfRule>
  </conditionalFormatting>
  <conditionalFormatting sqref="T901:T902">
    <cfRule type="cellIs" dxfId="833" priority="1122" stopIfTrue="1" operator="equal">
      <formula>0</formula>
    </cfRule>
  </conditionalFormatting>
  <conditionalFormatting sqref="O336:P337">
    <cfRule type="cellIs" dxfId="832" priority="1121" stopIfTrue="1" operator="lessThan">
      <formula>0</formula>
    </cfRule>
  </conditionalFormatting>
  <conditionalFormatting sqref="E2:L2 C8">
    <cfRule type="cellIs" dxfId="831" priority="1119" stopIfTrue="1" operator="equal">
      <formula>0</formula>
    </cfRule>
  </conditionalFormatting>
  <conditionalFormatting sqref="K10:L10">
    <cfRule type="cellIs" dxfId="830" priority="1118" stopIfTrue="1" operator="equal">
      <formula>0</formula>
    </cfRule>
  </conditionalFormatting>
  <conditionalFormatting sqref="D4">
    <cfRule type="cellIs" dxfId="829" priority="1108" stopIfTrue="1" operator="between">
      <formula>1000000000000</formula>
      <formula>9999999999999990</formula>
    </cfRule>
    <cfRule type="cellIs" dxfId="828" priority="1109" stopIfTrue="1" operator="between">
      <formula>1000000000</formula>
      <formula>999999999999</formula>
    </cfRule>
    <cfRule type="cellIs" dxfId="827" priority="1110" stopIfTrue="1" operator="between">
      <formula>10000</formula>
      <formula>99999999</formula>
    </cfRule>
    <cfRule type="cellIs" dxfId="826" priority="1111" stopIfTrue="1" operator="between">
      <formula>10</formula>
      <formula>9999</formula>
    </cfRule>
  </conditionalFormatting>
  <conditionalFormatting sqref="D4">
    <cfRule type="cellIs" dxfId="825" priority="1107" operator="equal">
      <formula>0</formula>
    </cfRule>
  </conditionalFormatting>
  <conditionalFormatting sqref="A3:C5">
    <cfRule type="cellIs" dxfId="824" priority="1106" operator="equal">
      <formula>"Код на общински разпоредител с бюджет"</formula>
    </cfRule>
  </conditionalFormatting>
  <conditionalFormatting sqref="G4:L4">
    <cfRule type="cellIs" dxfId="823" priority="1100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22" priority="1098" stopIfTrue="1" operator="lessThan">
      <formula>0</formula>
    </cfRule>
  </conditionalFormatting>
  <conditionalFormatting sqref="U829">
    <cfRule type="cellIs" dxfId="821" priority="1099" stopIfTrue="1" operator="lessThan">
      <formula>0</formula>
    </cfRule>
  </conditionalFormatting>
  <conditionalFormatting sqref="Q763:R763">
    <cfRule type="cellIs" dxfId="820" priority="1092" stopIfTrue="1" operator="lessThan">
      <formula>0</formula>
    </cfRule>
  </conditionalFormatting>
  <conditionalFormatting sqref="Q336:Q337">
    <cfRule type="cellIs" dxfId="819" priority="1091" stopIfTrue="1" operator="lessThan">
      <formula>0</formula>
    </cfRule>
  </conditionalFormatting>
  <conditionalFormatting sqref="R56:R59">
    <cfRule type="cellIs" dxfId="818" priority="1079" stopIfTrue="1" operator="lessThan">
      <formula>0</formula>
    </cfRule>
  </conditionalFormatting>
  <conditionalFormatting sqref="R62:R69">
    <cfRule type="cellIs" dxfId="817" priority="1078" stopIfTrue="1" operator="lessThan">
      <formula>0</formula>
    </cfRule>
  </conditionalFormatting>
  <conditionalFormatting sqref="R26:R52">
    <cfRule type="cellIs" dxfId="816" priority="1077" stopIfTrue="1" operator="lessThan">
      <formula>0</formula>
    </cfRule>
  </conditionalFormatting>
  <conditionalFormatting sqref="R71:R89">
    <cfRule type="cellIs" dxfId="815" priority="1076" stopIfTrue="1" operator="lessThan">
      <formula>0</formula>
    </cfRule>
  </conditionalFormatting>
  <conditionalFormatting sqref="R103:R112">
    <cfRule type="cellIs" dxfId="814" priority="1075" stopIfTrue="1" operator="lessThan">
      <formula>0</formula>
    </cfRule>
  </conditionalFormatting>
  <conditionalFormatting sqref="R118">
    <cfRule type="cellIs" dxfId="813" priority="1074" stopIfTrue="1" operator="lessThan">
      <formula>0</formula>
    </cfRule>
  </conditionalFormatting>
  <conditionalFormatting sqref="R122">
    <cfRule type="cellIs" dxfId="812" priority="1073" stopIfTrue="1" operator="lessThan">
      <formula>0</formula>
    </cfRule>
  </conditionalFormatting>
  <conditionalFormatting sqref="R125">
    <cfRule type="cellIs" dxfId="811" priority="1072" stopIfTrue="1" operator="lessThan">
      <formula>0</formula>
    </cfRule>
  </conditionalFormatting>
  <conditionalFormatting sqref="R127">
    <cfRule type="cellIs" dxfId="810" priority="1071" stopIfTrue="1" operator="lessThan">
      <formula>0</formula>
    </cfRule>
  </conditionalFormatting>
  <conditionalFormatting sqref="R128">
    <cfRule type="cellIs" dxfId="809" priority="1070" stopIfTrue="1" operator="lessThan">
      <formula>0</formula>
    </cfRule>
  </conditionalFormatting>
  <conditionalFormatting sqref="R130">
    <cfRule type="cellIs" dxfId="808" priority="1069" stopIfTrue="1" operator="lessThan">
      <formula>0</formula>
    </cfRule>
  </conditionalFormatting>
  <conditionalFormatting sqref="R132">
    <cfRule type="cellIs" dxfId="807" priority="1068" stopIfTrue="1" operator="lessThan">
      <formula>0</formula>
    </cfRule>
  </conditionalFormatting>
  <conditionalFormatting sqref="R133">
    <cfRule type="cellIs" dxfId="806" priority="1067" stopIfTrue="1" operator="lessThan">
      <formula>0</formula>
    </cfRule>
  </conditionalFormatting>
  <conditionalFormatting sqref="R135">
    <cfRule type="cellIs" dxfId="805" priority="1066" stopIfTrue="1" operator="lessThan">
      <formula>0</formula>
    </cfRule>
  </conditionalFormatting>
  <conditionalFormatting sqref="R123">
    <cfRule type="cellIs" dxfId="804" priority="1065" stopIfTrue="1" operator="lessThan">
      <formula>0</formula>
    </cfRule>
  </conditionalFormatting>
  <conditionalFormatting sqref="R124">
    <cfRule type="cellIs" dxfId="803" priority="1064" stopIfTrue="1" operator="lessThan">
      <formula>0</formula>
    </cfRule>
  </conditionalFormatting>
  <conditionalFormatting sqref="R126">
    <cfRule type="cellIs" dxfId="802" priority="1063" stopIfTrue="1" operator="lessThan">
      <formula>0</formula>
    </cfRule>
  </conditionalFormatting>
  <conditionalFormatting sqref="R129">
    <cfRule type="cellIs" dxfId="801" priority="1062" stopIfTrue="1" operator="lessThan">
      <formula>0</formula>
    </cfRule>
  </conditionalFormatting>
  <conditionalFormatting sqref="R131">
    <cfRule type="cellIs" dxfId="800" priority="1061" stopIfTrue="1" operator="lessThan">
      <formula>0</formula>
    </cfRule>
  </conditionalFormatting>
  <conditionalFormatting sqref="R134">
    <cfRule type="cellIs" dxfId="799" priority="1060" stopIfTrue="1" operator="lessThan">
      <formula>0</formula>
    </cfRule>
  </conditionalFormatting>
  <conditionalFormatting sqref="R136:R138">
    <cfRule type="cellIs" dxfId="798" priority="1059" stopIfTrue="1" operator="lessThan">
      <formula>0</formula>
    </cfRule>
  </conditionalFormatting>
  <conditionalFormatting sqref="R141">
    <cfRule type="cellIs" dxfId="797" priority="1058" stopIfTrue="1" operator="lessThan">
      <formula>0</formula>
    </cfRule>
  </conditionalFormatting>
  <conditionalFormatting sqref="R144:R145">
    <cfRule type="cellIs" dxfId="796" priority="1057" stopIfTrue="1" operator="lessThan">
      <formula>0</formula>
    </cfRule>
  </conditionalFormatting>
  <conditionalFormatting sqref="R147:R149">
    <cfRule type="cellIs" dxfId="795" priority="1056" stopIfTrue="1" operator="lessThan">
      <formula>0</formula>
    </cfRule>
  </conditionalFormatting>
  <conditionalFormatting sqref="R139">
    <cfRule type="cellIs" dxfId="794" priority="1054" stopIfTrue="1" operator="lessThan">
      <formula>0</formula>
    </cfRule>
  </conditionalFormatting>
  <conditionalFormatting sqref="R140">
    <cfRule type="cellIs" dxfId="793" priority="1052" stopIfTrue="1" operator="lessThan">
      <formula>0</formula>
    </cfRule>
  </conditionalFormatting>
  <conditionalFormatting sqref="R142">
    <cfRule type="cellIs" dxfId="792" priority="1050" stopIfTrue="1" operator="lessThan">
      <formula>0</formula>
    </cfRule>
  </conditionalFormatting>
  <conditionalFormatting sqref="R143">
    <cfRule type="cellIs" dxfId="791" priority="1048" stopIfTrue="1" operator="lessThan">
      <formula>0</formula>
    </cfRule>
  </conditionalFormatting>
  <conditionalFormatting sqref="R146">
    <cfRule type="cellIs" dxfId="790" priority="1046" stopIfTrue="1" operator="lessThan">
      <formula>0</formula>
    </cfRule>
  </conditionalFormatting>
  <conditionalFormatting sqref="R150">
    <cfRule type="cellIs" dxfId="789" priority="1044" stopIfTrue="1" operator="lessThan">
      <formula>0</formula>
    </cfRule>
  </conditionalFormatting>
  <conditionalFormatting sqref="R151">
    <cfRule type="cellIs" dxfId="788" priority="1042" stopIfTrue="1" operator="lessThan">
      <formula>0</formula>
    </cfRule>
  </conditionalFormatting>
  <conditionalFormatting sqref="R152">
    <cfRule type="cellIs" dxfId="787" priority="1041" stopIfTrue="1" operator="lessThan">
      <formula>0</formula>
    </cfRule>
  </conditionalFormatting>
  <conditionalFormatting sqref="R153">
    <cfRule type="cellIs" dxfId="786" priority="1040" stopIfTrue="1" operator="lessThan">
      <formula>0</formula>
    </cfRule>
  </conditionalFormatting>
  <conditionalFormatting sqref="R154:R159">
    <cfRule type="cellIs" dxfId="785" priority="1039" stopIfTrue="1" operator="lessThan">
      <formula>0</formula>
    </cfRule>
  </conditionalFormatting>
  <conditionalFormatting sqref="R161:R172">
    <cfRule type="cellIs" dxfId="784" priority="1038" stopIfTrue="1" operator="lessThan">
      <formula>0</formula>
    </cfRule>
  </conditionalFormatting>
  <conditionalFormatting sqref="R173:R175">
    <cfRule type="cellIs" dxfId="783" priority="1037" stopIfTrue="1" operator="lessThan">
      <formula>0</formula>
    </cfRule>
  </conditionalFormatting>
  <conditionalFormatting sqref="R184">
    <cfRule type="cellIs" dxfId="782" priority="1035" stopIfTrue="1" operator="lessThan">
      <formula>0</formula>
    </cfRule>
  </conditionalFormatting>
  <conditionalFormatting sqref="R186:R187">
    <cfRule type="cellIs" dxfId="781" priority="1033" stopIfTrue="1" operator="lessThan">
      <formula>0</formula>
    </cfRule>
  </conditionalFormatting>
  <conditionalFormatting sqref="R190">
    <cfRule type="cellIs" dxfId="780" priority="1031" stopIfTrue="1" operator="lessThan">
      <formula>0</formula>
    </cfRule>
  </conditionalFormatting>
  <conditionalFormatting sqref="R185">
    <cfRule type="cellIs" dxfId="779" priority="1030" stopIfTrue="1" operator="lessThan">
      <formula>0</formula>
    </cfRule>
  </conditionalFormatting>
  <conditionalFormatting sqref="R188:R189">
    <cfRule type="cellIs" dxfId="778" priority="1029" stopIfTrue="1" operator="lessThan">
      <formula>0</formula>
    </cfRule>
  </conditionalFormatting>
  <conditionalFormatting sqref="R196">
    <cfRule type="cellIs" dxfId="777" priority="1028" stopIfTrue="1" operator="lessThan">
      <formula>0</formula>
    </cfRule>
  </conditionalFormatting>
  <conditionalFormatting sqref="R195">
    <cfRule type="cellIs" dxfId="776" priority="1026" stopIfTrue="1" operator="lessThan">
      <formula>0</formula>
    </cfRule>
  </conditionalFormatting>
  <conditionalFormatting sqref="R197:R198">
    <cfRule type="cellIs" dxfId="775" priority="1024" stopIfTrue="1" operator="lessThan">
      <formula>0</formula>
    </cfRule>
  </conditionalFormatting>
  <conditionalFormatting sqref="R220">
    <cfRule type="cellIs" dxfId="774" priority="1022" stopIfTrue="1" operator="lessThan">
      <formula>0</formula>
    </cfRule>
  </conditionalFormatting>
  <conditionalFormatting sqref="R222">
    <cfRule type="cellIs" dxfId="773" priority="1020" stopIfTrue="1" operator="lessThan">
      <formula>0</formula>
    </cfRule>
  </conditionalFormatting>
  <conditionalFormatting sqref="R224:R228">
    <cfRule type="cellIs" dxfId="772" priority="1018" stopIfTrue="1" operator="lessThan">
      <formula>0</formula>
    </cfRule>
  </conditionalFormatting>
  <conditionalFormatting sqref="R219">
    <cfRule type="cellIs" dxfId="771" priority="1017" stopIfTrue="1" operator="lessThan">
      <formula>0</formula>
    </cfRule>
  </conditionalFormatting>
  <conditionalFormatting sqref="R221">
    <cfRule type="cellIs" dxfId="770" priority="1016" stopIfTrue="1" operator="lessThan">
      <formula>0</formula>
    </cfRule>
  </conditionalFormatting>
  <conditionalFormatting sqref="R223">
    <cfRule type="cellIs" dxfId="769" priority="1015" stopIfTrue="1" operator="lessThan">
      <formula>0</formula>
    </cfRule>
  </conditionalFormatting>
  <conditionalFormatting sqref="R229:R231">
    <cfRule type="cellIs" dxfId="768" priority="1014" stopIfTrue="1" operator="lessThan">
      <formula>0</formula>
    </cfRule>
  </conditionalFormatting>
  <conditionalFormatting sqref="R232:R235">
    <cfRule type="cellIs" dxfId="767" priority="1012" stopIfTrue="1" operator="lessThan">
      <formula>0</formula>
    </cfRule>
  </conditionalFormatting>
  <conditionalFormatting sqref="R237:R238">
    <cfRule type="cellIs" dxfId="766" priority="1010" stopIfTrue="1" operator="lessThan">
      <formula>0</formula>
    </cfRule>
  </conditionalFormatting>
  <conditionalFormatting sqref="R241:R244">
    <cfRule type="cellIs" dxfId="765" priority="1008" stopIfTrue="1" operator="lessThan">
      <formula>0</formula>
    </cfRule>
  </conditionalFormatting>
  <conditionalFormatting sqref="R251:R252">
    <cfRule type="cellIs" dxfId="764" priority="1006" stopIfTrue="1" operator="lessThan">
      <formula>0</formula>
    </cfRule>
  </conditionalFormatting>
  <conditionalFormatting sqref="R257:R270">
    <cfRule type="cellIs" dxfId="763" priority="1004" stopIfTrue="1" operator="lessThan">
      <formula>0</formula>
    </cfRule>
  </conditionalFormatting>
  <conditionalFormatting sqref="R284">
    <cfRule type="cellIs" dxfId="762" priority="1002" stopIfTrue="1" operator="lessThan">
      <formula>0</formula>
    </cfRule>
  </conditionalFormatting>
  <conditionalFormatting sqref="R236">
    <cfRule type="cellIs" dxfId="761" priority="1001" stopIfTrue="1" operator="lessThan">
      <formula>0</formula>
    </cfRule>
  </conditionalFormatting>
  <conditionalFormatting sqref="R239:R240">
    <cfRule type="cellIs" dxfId="760" priority="1000" stopIfTrue="1" operator="lessThan">
      <formula>0</formula>
    </cfRule>
  </conditionalFormatting>
  <conditionalFormatting sqref="R245:R250">
    <cfRule type="cellIs" dxfId="759" priority="999" stopIfTrue="1" operator="lessThan">
      <formula>0</formula>
    </cfRule>
  </conditionalFormatting>
  <conditionalFormatting sqref="R253:R256">
    <cfRule type="cellIs" dxfId="758" priority="998" stopIfTrue="1" operator="lessThan">
      <formula>0</formula>
    </cfRule>
  </conditionalFormatting>
  <conditionalFormatting sqref="R283">
    <cfRule type="cellIs" dxfId="757" priority="997" stopIfTrue="1" operator="lessThan">
      <formula>0</formula>
    </cfRule>
  </conditionalFormatting>
  <conditionalFormatting sqref="R287:R288">
    <cfRule type="cellIs" dxfId="756" priority="996" stopIfTrue="1" operator="lessThan">
      <formula>0</formula>
    </cfRule>
  </conditionalFormatting>
  <conditionalFormatting sqref="R291:R292">
    <cfRule type="cellIs" dxfId="755" priority="995" stopIfTrue="1" operator="lessThan">
      <formula>0</formula>
    </cfRule>
  </conditionalFormatting>
  <conditionalFormatting sqref="R289:R290">
    <cfRule type="cellIs" dxfId="754" priority="994" stopIfTrue="1" operator="lessThan">
      <formula>0</formula>
    </cfRule>
  </conditionalFormatting>
  <conditionalFormatting sqref="R293">
    <cfRule type="cellIs" dxfId="753" priority="992" stopIfTrue="1" operator="lessThan">
      <formula>0</formula>
    </cfRule>
  </conditionalFormatting>
  <conditionalFormatting sqref="R294:R321">
    <cfRule type="cellIs" dxfId="752" priority="990" stopIfTrue="1" operator="lessThan">
      <formula>0</formula>
    </cfRule>
  </conditionalFormatting>
  <conditionalFormatting sqref="R323:R326">
    <cfRule type="cellIs" dxfId="751" priority="989" stopIfTrue="1" operator="lessThan">
      <formula>0</formula>
    </cfRule>
  </conditionalFormatting>
  <conditionalFormatting sqref="R331:R336">
    <cfRule type="cellIs" dxfId="750" priority="988" stopIfTrue="1" operator="lessThan">
      <formula>0</formula>
    </cfRule>
  </conditionalFormatting>
  <conditionalFormatting sqref="R338:R343">
    <cfRule type="cellIs" dxfId="749" priority="987" stopIfTrue="1" operator="lessThan">
      <formula>0</formula>
    </cfRule>
  </conditionalFormatting>
  <conditionalFormatting sqref="R346:R363">
    <cfRule type="cellIs" dxfId="748" priority="986" stopIfTrue="1" operator="lessThan">
      <formula>0</formula>
    </cfRule>
  </conditionalFormatting>
  <conditionalFormatting sqref="R368:R379">
    <cfRule type="cellIs" dxfId="747" priority="985" stopIfTrue="1" operator="lessThan">
      <formula>0</formula>
    </cfRule>
  </conditionalFormatting>
  <conditionalFormatting sqref="R337">
    <cfRule type="cellIs" dxfId="746" priority="983" stopIfTrue="1" operator="lessThan">
      <formula>0</formula>
    </cfRule>
  </conditionalFormatting>
  <conditionalFormatting sqref="R364:R367">
    <cfRule type="cellIs" dxfId="745" priority="981" stopIfTrue="1" operator="lessThan">
      <formula>0</formula>
    </cfRule>
  </conditionalFormatting>
  <conditionalFormatting sqref="R380:R382">
    <cfRule type="cellIs" dxfId="744" priority="979" stopIfTrue="1" operator="lessThan">
      <formula>0</formula>
    </cfRule>
  </conditionalFormatting>
  <conditionalFormatting sqref="R415">
    <cfRule type="cellIs" dxfId="743" priority="978" stopIfTrue="1" operator="lessThan">
      <formula>0</formula>
    </cfRule>
  </conditionalFormatting>
  <conditionalFormatting sqref="R416">
    <cfRule type="cellIs" dxfId="742" priority="976" stopIfTrue="1" operator="lessThan">
      <formula>0</formula>
    </cfRule>
  </conditionalFormatting>
  <conditionalFormatting sqref="R566:R569">
    <cfRule type="cellIs" dxfId="741" priority="970" stopIfTrue="1" operator="lessThan">
      <formula>0</formula>
    </cfRule>
  </conditionalFormatting>
  <conditionalFormatting sqref="R571:R572">
    <cfRule type="cellIs" dxfId="740" priority="968" stopIfTrue="1" operator="lessThan">
      <formula>0</formula>
    </cfRule>
  </conditionalFormatting>
  <conditionalFormatting sqref="R576:R578">
    <cfRule type="cellIs" dxfId="739" priority="966" stopIfTrue="1" operator="lessThan">
      <formula>0</formula>
    </cfRule>
  </conditionalFormatting>
  <conditionalFormatting sqref="R580">
    <cfRule type="cellIs" dxfId="738" priority="964" stopIfTrue="1" operator="lessThan">
      <formula>0</formula>
    </cfRule>
  </conditionalFormatting>
  <conditionalFormatting sqref="R573:R575">
    <cfRule type="cellIs" dxfId="737" priority="963" stopIfTrue="1" operator="lessThan">
      <formula>0</formula>
    </cfRule>
  </conditionalFormatting>
  <conditionalFormatting sqref="R579">
    <cfRule type="cellIs" dxfId="736" priority="962" stopIfTrue="1" operator="lessThan">
      <formula>0</formula>
    </cfRule>
  </conditionalFormatting>
  <conditionalFormatting sqref="R604">
    <cfRule type="cellIs" dxfId="735" priority="961" stopIfTrue="1" operator="lessThan">
      <formula>0</formula>
    </cfRule>
  </conditionalFormatting>
  <conditionalFormatting sqref="R608">
    <cfRule type="cellIs" dxfId="734" priority="960" stopIfTrue="1" operator="lessThan">
      <formula>0</formula>
    </cfRule>
  </conditionalFormatting>
  <conditionalFormatting sqref="R832:R834">
    <cfRule type="cellIs" dxfId="733" priority="959" stopIfTrue="1" operator="lessThan">
      <formula>0</formula>
    </cfRule>
  </conditionalFormatting>
  <conditionalFormatting sqref="R837:R841">
    <cfRule type="cellIs" dxfId="732" priority="958" stopIfTrue="1" operator="lessThan">
      <formula>0</formula>
    </cfRule>
  </conditionalFormatting>
  <conditionalFormatting sqref="R846">
    <cfRule type="cellIs" dxfId="731" priority="957" stopIfTrue="1" operator="lessThan">
      <formula>0</formula>
    </cfRule>
  </conditionalFormatting>
  <conditionalFormatting sqref="R858:R867">
    <cfRule type="cellIs" dxfId="730" priority="956" stopIfTrue="1" operator="lessThan">
      <formula>0</formula>
    </cfRule>
  </conditionalFormatting>
  <conditionalFormatting sqref="R884">
    <cfRule type="cellIs" dxfId="729" priority="955" stopIfTrue="1" operator="lessThan">
      <formula>0</formula>
    </cfRule>
  </conditionalFormatting>
  <conditionalFormatting sqref="R887">
    <cfRule type="cellIs" dxfId="728" priority="954" stopIfTrue="1" operator="lessThan">
      <formula>0</formula>
    </cfRule>
  </conditionalFormatting>
  <conditionalFormatting sqref="R835:R836">
    <cfRule type="cellIs" dxfId="727" priority="953" stopIfTrue="1" operator="lessThan">
      <formula>0</formula>
    </cfRule>
  </conditionalFormatting>
  <conditionalFormatting sqref="R842:R845">
    <cfRule type="cellIs" dxfId="726" priority="952" stopIfTrue="1" operator="lessThan">
      <formula>0</formula>
    </cfRule>
  </conditionalFormatting>
  <conditionalFormatting sqref="R848">
    <cfRule type="cellIs" dxfId="725" priority="951" stopIfTrue="1" operator="lessThan">
      <formula>0</formula>
    </cfRule>
  </conditionalFormatting>
  <conditionalFormatting sqref="R868:R875">
    <cfRule type="cellIs" dxfId="724" priority="950" stopIfTrue="1" operator="lessThan">
      <formula>0</formula>
    </cfRule>
  </conditionalFormatting>
  <conditionalFormatting sqref="R885:R886">
    <cfRule type="cellIs" dxfId="723" priority="949" stopIfTrue="1" operator="lessThan">
      <formula>0</formula>
    </cfRule>
  </conditionalFormatting>
  <conditionalFormatting sqref="R53">
    <cfRule type="cellIs" dxfId="722" priority="948" stopIfTrue="1" operator="lessThan">
      <formula>0</formula>
    </cfRule>
  </conditionalFormatting>
  <conditionalFormatting sqref="Q829:T829">
    <cfRule type="cellIs" dxfId="721" priority="671" stopIfTrue="1" operator="lessThan">
      <formula>0</formula>
    </cfRule>
  </conditionalFormatting>
  <conditionalFormatting sqref="V53">
    <cfRule type="cellIs" dxfId="720" priority="148" operator="notEqual">
      <formula>0</formula>
    </cfRule>
  </conditionalFormatting>
  <conditionalFormatting sqref="V54">
    <cfRule type="cellIs" dxfId="719" priority="147" operator="notEqual">
      <formula>0</formula>
    </cfRule>
  </conditionalFormatting>
  <conditionalFormatting sqref="V13">
    <cfRule type="cellIs" dxfId="718" priority="146" operator="notEqual">
      <formula>0</formula>
    </cfRule>
  </conditionalFormatting>
  <conditionalFormatting sqref="V12">
    <cfRule type="cellIs" dxfId="717" priority="145" operator="notEqual">
      <formula>0</formula>
    </cfRule>
  </conditionalFormatting>
  <conditionalFormatting sqref="V10">
    <cfRule type="cellIs" dxfId="716" priority="144" operator="notEqual">
      <formula>0</formula>
    </cfRule>
  </conditionalFormatting>
  <conditionalFormatting sqref="V14:V15">
    <cfRule type="cellIs" dxfId="715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4" priority="142" operator="notEqual">
      <formula>0</formula>
    </cfRule>
  </conditionalFormatting>
  <conditionalFormatting sqref="V60:V61">
    <cfRule type="cellIs" dxfId="713" priority="141" operator="notEqual">
      <formula>0</formula>
    </cfRule>
  </conditionalFormatting>
  <conditionalFormatting sqref="V26">
    <cfRule type="cellIs" dxfId="712" priority="140" operator="notEqual">
      <formula>0</formula>
    </cfRule>
  </conditionalFormatting>
  <conditionalFormatting sqref="V27:V52">
    <cfRule type="cellIs" dxfId="711" priority="139" operator="notEqual">
      <formula>0</formula>
    </cfRule>
  </conditionalFormatting>
  <conditionalFormatting sqref="V56:V59">
    <cfRule type="cellIs" dxfId="710" priority="138" operator="notEqual">
      <formula>0</formula>
    </cfRule>
  </conditionalFormatting>
  <conditionalFormatting sqref="V62:V69">
    <cfRule type="cellIs" dxfId="709" priority="137" operator="notEqual">
      <formula>0</formula>
    </cfRule>
  </conditionalFormatting>
  <conditionalFormatting sqref="V94:V101">
    <cfRule type="cellIs" dxfId="708" priority="136" operator="notEqual">
      <formula>0</formula>
    </cfRule>
  </conditionalFormatting>
  <conditionalFormatting sqref="V114">
    <cfRule type="cellIs" dxfId="707" priority="135" operator="notEqual">
      <formula>0</formula>
    </cfRule>
  </conditionalFormatting>
  <conditionalFormatting sqref="V116">
    <cfRule type="cellIs" dxfId="706" priority="134" operator="notEqual">
      <formula>0</formula>
    </cfRule>
  </conditionalFormatting>
  <conditionalFormatting sqref="V118">
    <cfRule type="cellIs" dxfId="705" priority="133" operator="notEqual">
      <formula>0</formula>
    </cfRule>
  </conditionalFormatting>
  <conditionalFormatting sqref="V122">
    <cfRule type="cellIs" dxfId="704" priority="132" operator="notEqual">
      <formula>0</formula>
    </cfRule>
  </conditionalFormatting>
  <conditionalFormatting sqref="V125">
    <cfRule type="cellIs" dxfId="703" priority="131" operator="notEqual">
      <formula>0</formula>
    </cfRule>
  </conditionalFormatting>
  <conditionalFormatting sqref="V127:V128">
    <cfRule type="cellIs" dxfId="702" priority="130" operator="notEqual">
      <formula>0</formula>
    </cfRule>
  </conditionalFormatting>
  <conditionalFormatting sqref="V130">
    <cfRule type="cellIs" dxfId="701" priority="129" operator="notEqual">
      <formula>0</formula>
    </cfRule>
  </conditionalFormatting>
  <conditionalFormatting sqref="V132:V133">
    <cfRule type="cellIs" dxfId="700" priority="128" operator="notEqual">
      <formula>0</formula>
    </cfRule>
  </conditionalFormatting>
  <conditionalFormatting sqref="V135">
    <cfRule type="cellIs" dxfId="699" priority="127" operator="notEqual">
      <formula>0</formula>
    </cfRule>
  </conditionalFormatting>
  <conditionalFormatting sqref="V139:V140">
    <cfRule type="cellIs" dxfId="698" priority="126" operator="notEqual">
      <formula>0</formula>
    </cfRule>
  </conditionalFormatting>
  <conditionalFormatting sqref="V142:V143">
    <cfRule type="cellIs" dxfId="697" priority="125" operator="notEqual">
      <formula>0</formula>
    </cfRule>
  </conditionalFormatting>
  <conditionalFormatting sqref="V146">
    <cfRule type="cellIs" dxfId="696" priority="124" operator="notEqual">
      <formula>0</formula>
    </cfRule>
  </conditionalFormatting>
  <conditionalFormatting sqref="V150:V151">
    <cfRule type="cellIs" dxfId="695" priority="123" operator="notEqual">
      <formula>0</formula>
    </cfRule>
  </conditionalFormatting>
  <conditionalFormatting sqref="V173:V175">
    <cfRule type="cellIs" dxfId="694" priority="122" operator="notEqual">
      <formula>0</formula>
    </cfRule>
  </conditionalFormatting>
  <conditionalFormatting sqref="V184">
    <cfRule type="cellIs" dxfId="693" priority="121" operator="notEqual">
      <formula>0</formula>
    </cfRule>
  </conditionalFormatting>
  <conditionalFormatting sqref="V186:V187">
    <cfRule type="cellIs" dxfId="692" priority="120" operator="notEqual">
      <formula>0</formula>
    </cfRule>
  </conditionalFormatting>
  <conditionalFormatting sqref="V190">
    <cfRule type="cellIs" dxfId="691" priority="119" operator="notEqual">
      <formula>0</formula>
    </cfRule>
  </conditionalFormatting>
  <conditionalFormatting sqref="V195">
    <cfRule type="cellIs" dxfId="690" priority="118" operator="notEqual">
      <formula>0</formula>
    </cfRule>
  </conditionalFormatting>
  <conditionalFormatting sqref="V197:V198">
    <cfRule type="cellIs" dxfId="689" priority="117" operator="notEqual">
      <formula>0</formula>
    </cfRule>
  </conditionalFormatting>
  <conditionalFormatting sqref="V220">
    <cfRule type="cellIs" dxfId="688" priority="116" operator="notEqual">
      <formula>0</formula>
    </cfRule>
  </conditionalFormatting>
  <conditionalFormatting sqref="V222">
    <cfRule type="cellIs" dxfId="687" priority="115" operator="notEqual">
      <formula>0</formula>
    </cfRule>
  </conditionalFormatting>
  <conditionalFormatting sqref="V224:V228">
    <cfRule type="cellIs" dxfId="686" priority="114" operator="notEqual">
      <formula>0</formula>
    </cfRule>
  </conditionalFormatting>
  <conditionalFormatting sqref="V232:V235">
    <cfRule type="cellIs" dxfId="685" priority="113" operator="notEqual">
      <formula>0</formula>
    </cfRule>
  </conditionalFormatting>
  <conditionalFormatting sqref="V237:V238">
    <cfRule type="cellIs" dxfId="684" priority="112" operator="notEqual">
      <formula>0</formula>
    </cfRule>
  </conditionalFormatting>
  <conditionalFormatting sqref="V241:V244">
    <cfRule type="cellIs" dxfId="683" priority="111" operator="notEqual">
      <formula>0</formula>
    </cfRule>
  </conditionalFormatting>
  <conditionalFormatting sqref="V251:V252">
    <cfRule type="cellIs" dxfId="682" priority="110" operator="notEqual">
      <formula>0</formula>
    </cfRule>
  </conditionalFormatting>
  <conditionalFormatting sqref="V257:V270">
    <cfRule type="cellIs" dxfId="681" priority="109" operator="notEqual">
      <formula>0</formula>
    </cfRule>
  </conditionalFormatting>
  <conditionalFormatting sqref="V284">
    <cfRule type="cellIs" dxfId="680" priority="108" operator="notEqual">
      <formula>0</formula>
    </cfRule>
  </conditionalFormatting>
  <conditionalFormatting sqref="V337">
    <cfRule type="cellIs" dxfId="679" priority="107" operator="notEqual">
      <formula>0</formula>
    </cfRule>
  </conditionalFormatting>
  <conditionalFormatting sqref="V364:V367">
    <cfRule type="cellIs" dxfId="678" priority="106" operator="notEqual">
      <formula>0</formula>
    </cfRule>
  </conditionalFormatting>
  <conditionalFormatting sqref="V380:V382">
    <cfRule type="cellIs" dxfId="677" priority="105" operator="notEqual">
      <formula>0</formula>
    </cfRule>
  </conditionalFormatting>
  <conditionalFormatting sqref="V416">
    <cfRule type="cellIs" dxfId="676" priority="104" operator="notEqual">
      <formula>0</formula>
    </cfRule>
  </conditionalFormatting>
  <conditionalFormatting sqref="V566:V569">
    <cfRule type="cellIs" dxfId="675" priority="103" operator="notEqual">
      <formula>0</formula>
    </cfRule>
  </conditionalFormatting>
  <conditionalFormatting sqref="V571:V572">
    <cfRule type="cellIs" dxfId="674" priority="102" operator="notEqual">
      <formula>0</formula>
    </cfRule>
  </conditionalFormatting>
  <conditionalFormatting sqref="V576:V578">
    <cfRule type="cellIs" dxfId="673" priority="101" operator="notEqual">
      <formula>0</formula>
    </cfRule>
  </conditionalFormatting>
  <conditionalFormatting sqref="V580">
    <cfRule type="cellIs" dxfId="672" priority="100" operator="notEqual">
      <formula>0</formula>
    </cfRule>
  </conditionalFormatting>
  <conditionalFormatting sqref="V835:V836">
    <cfRule type="cellIs" dxfId="671" priority="99" operator="notEqual">
      <formula>0</formula>
    </cfRule>
  </conditionalFormatting>
  <conditionalFormatting sqref="V842:V845">
    <cfRule type="cellIs" dxfId="670" priority="98" operator="notEqual">
      <formula>0</formula>
    </cfRule>
  </conditionalFormatting>
  <conditionalFormatting sqref="V848">
    <cfRule type="cellIs" dxfId="669" priority="97" operator="notEqual">
      <formula>0</formula>
    </cfRule>
  </conditionalFormatting>
  <conditionalFormatting sqref="V868:V875">
    <cfRule type="cellIs" dxfId="668" priority="96" operator="notEqual">
      <formula>0</formula>
    </cfRule>
  </conditionalFormatting>
  <conditionalFormatting sqref="V885:V886">
    <cfRule type="cellIs" dxfId="667" priority="95" operator="notEqual">
      <formula>0</formula>
    </cfRule>
  </conditionalFormatting>
  <conditionalFormatting sqref="V55">
    <cfRule type="cellIs" dxfId="666" priority="94" operator="notEqual">
      <formula>0</formula>
    </cfRule>
  </conditionalFormatting>
  <conditionalFormatting sqref="V71:V89">
    <cfRule type="cellIs" dxfId="665" priority="93" operator="notEqual">
      <formula>0</formula>
    </cfRule>
  </conditionalFormatting>
  <conditionalFormatting sqref="V103:V112">
    <cfRule type="cellIs" dxfId="664" priority="92" operator="notEqual">
      <formula>0</formula>
    </cfRule>
  </conditionalFormatting>
  <conditionalFormatting sqref="V115">
    <cfRule type="cellIs" dxfId="663" priority="91" operator="notEqual">
      <formula>0</formula>
    </cfRule>
  </conditionalFormatting>
  <conditionalFormatting sqref="V119">
    <cfRule type="cellIs" dxfId="662" priority="90" operator="notEqual">
      <formula>0</formula>
    </cfRule>
  </conditionalFormatting>
  <conditionalFormatting sqref="V123:V124">
    <cfRule type="cellIs" dxfId="661" priority="89" operator="notEqual">
      <formula>0</formula>
    </cfRule>
  </conditionalFormatting>
  <conditionalFormatting sqref="V126">
    <cfRule type="cellIs" dxfId="660" priority="88" operator="notEqual">
      <formula>0</formula>
    </cfRule>
  </conditionalFormatting>
  <conditionalFormatting sqref="V129">
    <cfRule type="cellIs" dxfId="659" priority="87" operator="notEqual">
      <formula>0</formula>
    </cfRule>
  </conditionalFormatting>
  <conditionalFormatting sqref="V131">
    <cfRule type="cellIs" dxfId="658" priority="86" operator="notEqual">
      <formula>0</formula>
    </cfRule>
  </conditionalFormatting>
  <conditionalFormatting sqref="V134">
    <cfRule type="cellIs" dxfId="657" priority="85" operator="notEqual">
      <formula>0</formula>
    </cfRule>
  </conditionalFormatting>
  <conditionalFormatting sqref="V136:V138">
    <cfRule type="cellIs" dxfId="656" priority="84" operator="notEqual">
      <formula>0</formula>
    </cfRule>
  </conditionalFormatting>
  <conditionalFormatting sqref="V141">
    <cfRule type="cellIs" dxfId="655" priority="83" operator="notEqual">
      <formula>0</formula>
    </cfRule>
  </conditionalFormatting>
  <conditionalFormatting sqref="V144:V145">
    <cfRule type="cellIs" dxfId="654" priority="82" operator="notEqual">
      <formula>0</formula>
    </cfRule>
  </conditionalFormatting>
  <conditionalFormatting sqref="V147:V149">
    <cfRule type="cellIs" dxfId="653" priority="81" operator="notEqual">
      <formula>0</formula>
    </cfRule>
  </conditionalFormatting>
  <conditionalFormatting sqref="V152:V159">
    <cfRule type="cellIs" dxfId="652" priority="80" operator="notEqual">
      <formula>0</formula>
    </cfRule>
  </conditionalFormatting>
  <conditionalFormatting sqref="V161:V172">
    <cfRule type="cellIs" dxfId="651" priority="79" operator="notEqual">
      <formula>0</formula>
    </cfRule>
  </conditionalFormatting>
  <conditionalFormatting sqref="V185">
    <cfRule type="cellIs" dxfId="650" priority="78" operator="notEqual">
      <formula>0</formula>
    </cfRule>
  </conditionalFormatting>
  <conditionalFormatting sqref="V188:V189">
    <cfRule type="cellIs" dxfId="649" priority="77" operator="notEqual">
      <formula>0</formula>
    </cfRule>
  </conditionalFormatting>
  <conditionalFormatting sqref="V196">
    <cfRule type="cellIs" dxfId="648" priority="76" operator="notEqual">
      <formula>0</formula>
    </cfRule>
  </conditionalFormatting>
  <conditionalFormatting sqref="V219">
    <cfRule type="cellIs" dxfId="647" priority="75" operator="notEqual">
      <formula>0</formula>
    </cfRule>
  </conditionalFormatting>
  <conditionalFormatting sqref="V221">
    <cfRule type="cellIs" dxfId="646" priority="74" operator="notEqual">
      <formula>0</formula>
    </cfRule>
  </conditionalFormatting>
  <conditionalFormatting sqref="V223">
    <cfRule type="cellIs" dxfId="645" priority="73" operator="notEqual">
      <formula>0</formula>
    </cfRule>
  </conditionalFormatting>
  <conditionalFormatting sqref="V229:V231">
    <cfRule type="cellIs" dxfId="644" priority="72" operator="notEqual">
      <formula>0</formula>
    </cfRule>
  </conditionalFormatting>
  <conditionalFormatting sqref="V236">
    <cfRule type="cellIs" dxfId="643" priority="71" operator="notEqual">
      <formula>0</formula>
    </cfRule>
  </conditionalFormatting>
  <conditionalFormatting sqref="V239:V240">
    <cfRule type="cellIs" dxfId="642" priority="70" operator="notEqual">
      <formula>0</formula>
    </cfRule>
  </conditionalFormatting>
  <conditionalFormatting sqref="V245:V250">
    <cfRule type="cellIs" dxfId="641" priority="69" operator="notEqual">
      <formula>0</formula>
    </cfRule>
  </conditionalFormatting>
  <conditionalFormatting sqref="V253:V256">
    <cfRule type="cellIs" dxfId="640" priority="68" operator="notEqual">
      <formula>0</formula>
    </cfRule>
  </conditionalFormatting>
  <conditionalFormatting sqref="V283">
    <cfRule type="cellIs" dxfId="639" priority="67" operator="notEqual">
      <formula>0</formula>
    </cfRule>
  </conditionalFormatting>
  <conditionalFormatting sqref="V286:V288">
    <cfRule type="cellIs" dxfId="638" priority="66" operator="notEqual">
      <formula>0</formula>
    </cfRule>
  </conditionalFormatting>
  <conditionalFormatting sqref="V289:V321">
    <cfRule type="cellIs" dxfId="637" priority="65" operator="notEqual">
      <formula>0</formula>
    </cfRule>
  </conditionalFormatting>
  <conditionalFormatting sqref="V323:V326">
    <cfRule type="cellIs" dxfId="636" priority="64" operator="notEqual">
      <formula>0</formula>
    </cfRule>
  </conditionalFormatting>
  <conditionalFormatting sqref="V331:V336">
    <cfRule type="cellIs" dxfId="635" priority="63" operator="notEqual">
      <formula>0</formula>
    </cfRule>
  </conditionalFormatting>
  <conditionalFormatting sqref="V338:V343">
    <cfRule type="cellIs" dxfId="634" priority="62" operator="notEqual">
      <formula>0</formula>
    </cfRule>
  </conditionalFormatting>
  <conditionalFormatting sqref="V346:V363">
    <cfRule type="cellIs" dxfId="633" priority="61" operator="notEqual">
      <formula>0</formula>
    </cfRule>
  </conditionalFormatting>
  <conditionalFormatting sqref="V368:V379">
    <cfRule type="cellIs" dxfId="632" priority="60" operator="notEqual">
      <formula>0</formula>
    </cfRule>
  </conditionalFormatting>
  <conditionalFormatting sqref="V415">
    <cfRule type="cellIs" dxfId="631" priority="59" operator="notEqual">
      <formula>0</formula>
    </cfRule>
  </conditionalFormatting>
  <conditionalFormatting sqref="V573:V575">
    <cfRule type="cellIs" dxfId="630" priority="58" operator="notEqual">
      <formula>0</formula>
    </cfRule>
  </conditionalFormatting>
  <conditionalFormatting sqref="V579">
    <cfRule type="cellIs" dxfId="629" priority="57" operator="notEqual">
      <formula>0</formula>
    </cfRule>
  </conditionalFormatting>
  <conditionalFormatting sqref="V604">
    <cfRule type="cellIs" dxfId="628" priority="56" operator="notEqual">
      <formula>0</formula>
    </cfRule>
  </conditionalFormatting>
  <conditionalFormatting sqref="V608">
    <cfRule type="cellIs" dxfId="627" priority="55" operator="notEqual">
      <formula>0</formula>
    </cfRule>
  </conditionalFormatting>
  <conditionalFormatting sqref="V832:V834">
    <cfRule type="cellIs" dxfId="626" priority="54" operator="notEqual">
      <formula>0</formula>
    </cfRule>
  </conditionalFormatting>
  <conditionalFormatting sqref="V837:V841">
    <cfRule type="cellIs" dxfId="625" priority="53" operator="notEqual">
      <formula>0</formula>
    </cfRule>
  </conditionalFormatting>
  <conditionalFormatting sqref="V846">
    <cfRule type="cellIs" dxfId="624" priority="52" operator="notEqual">
      <formula>0</formula>
    </cfRule>
  </conditionalFormatting>
  <conditionalFormatting sqref="V858:V867">
    <cfRule type="cellIs" dxfId="623" priority="51" operator="notEqual">
      <formula>0</formula>
    </cfRule>
  </conditionalFormatting>
  <conditionalFormatting sqref="V884">
    <cfRule type="cellIs" dxfId="622" priority="50" operator="notEqual">
      <formula>0</formula>
    </cfRule>
  </conditionalFormatting>
  <conditionalFormatting sqref="V117">
    <cfRule type="cellIs" dxfId="621" priority="49" operator="notEqual">
      <formula>0</formula>
    </cfRule>
  </conditionalFormatting>
  <conditionalFormatting sqref="V847">
    <cfRule type="cellIs" dxfId="620" priority="47" operator="equal">
      <formula>1</formula>
    </cfRule>
    <cfRule type="cellIs" dxfId="619" priority="48" operator="notEqual">
      <formula>0</formula>
    </cfRule>
  </conditionalFormatting>
  <conditionalFormatting sqref="V178">
    <cfRule type="cellIs" dxfId="618" priority="45" operator="equal">
      <formula>1</formula>
    </cfRule>
    <cfRule type="cellIs" dxfId="617" priority="46" operator="notEqual">
      <formula>0</formula>
    </cfRule>
  </conditionalFormatting>
  <conditionalFormatting sqref="V90:V93">
    <cfRule type="cellIs" dxfId="616" priority="43" operator="equal">
      <formula>1</formula>
    </cfRule>
    <cfRule type="cellIs" dxfId="615" priority="44" operator="notEqual">
      <formula>0</formula>
    </cfRule>
  </conditionalFormatting>
  <conditionalFormatting sqref="V16:V25">
    <cfRule type="cellIs" dxfId="614" priority="41" operator="equal">
      <formula>1</formula>
    </cfRule>
    <cfRule type="cellIs" dxfId="613" priority="42" operator="notEqual">
      <formula>0</formula>
    </cfRule>
  </conditionalFormatting>
  <conditionalFormatting sqref="V402:V409">
    <cfRule type="cellIs" dxfId="612" priority="39" operator="equal">
      <formula>1</formula>
    </cfRule>
    <cfRule type="cellIs" dxfId="611" priority="40" operator="notEqual">
      <formula>0</formula>
    </cfRule>
  </conditionalFormatting>
  <conditionalFormatting sqref="V640">
    <cfRule type="cellIs" dxfId="610" priority="37" operator="equal">
      <formula>1</formula>
    </cfRule>
    <cfRule type="cellIs" dxfId="609" priority="38" operator="notEqual">
      <formula>0</formula>
    </cfRule>
  </conditionalFormatting>
  <conditionalFormatting sqref="V667">
    <cfRule type="cellIs" dxfId="608" priority="35" operator="equal">
      <formula>1</formula>
    </cfRule>
    <cfRule type="cellIs" dxfId="607" priority="36" operator="notEqual">
      <formula>0</formula>
    </cfRule>
  </conditionalFormatting>
  <conditionalFormatting sqref="V763">
    <cfRule type="cellIs" dxfId="606" priority="33" operator="equal">
      <formula>1</formula>
    </cfRule>
    <cfRule type="cellIs" dxfId="605" priority="34" operator="notEqual">
      <formula>0</formula>
    </cfRule>
  </conditionalFormatting>
  <conditionalFormatting sqref="S384:T565">
    <cfRule type="cellIs" dxfId="604" priority="9" stopIfTrue="1" operator="lessThan">
      <formula>0</formula>
    </cfRule>
  </conditionalFormatting>
  <conditionalFormatting sqref="Q761:R761">
    <cfRule type="cellIs" dxfId="603" priority="31" stopIfTrue="1" operator="lessThan">
      <formula>0</formula>
    </cfRule>
  </conditionalFormatting>
  <conditionalFormatting sqref="V761">
    <cfRule type="cellIs" dxfId="602" priority="29" operator="equal">
      <formula>1</formula>
    </cfRule>
    <cfRule type="cellIs" dxfId="601" priority="30" operator="notEqual">
      <formula>0</formula>
    </cfRule>
  </conditionalFormatting>
  <conditionalFormatting sqref="H13:L13">
    <cfRule type="cellIs" dxfId="600" priority="28" operator="notEqual">
      <formula>0</formula>
    </cfRule>
  </conditionalFormatting>
  <conditionalFormatting sqref="S115 S113:T113 S117 S383:T383">
    <cfRule type="cellIs" dxfId="599" priority="27" stopIfTrue="1" operator="lessThan">
      <formula>0</formula>
    </cfRule>
  </conditionalFormatting>
  <conditionalFormatting sqref="S570">
    <cfRule type="cellIs" dxfId="598" priority="26" stopIfTrue="1" operator="lessThan">
      <formula>0</formula>
    </cfRule>
  </conditionalFormatting>
  <conditionalFormatting sqref="S570">
    <cfRule type="expression" dxfId="597" priority="25">
      <formula>(#REF!+#REF!)&lt;&gt;(#REF!+#REF!)</formula>
    </cfRule>
  </conditionalFormatting>
  <conditionalFormatting sqref="T570">
    <cfRule type="cellIs" dxfId="596" priority="24" stopIfTrue="1" operator="lessThan">
      <formula>0</formula>
    </cfRule>
  </conditionalFormatting>
  <conditionalFormatting sqref="T570">
    <cfRule type="expression" dxfId="595" priority="23">
      <formula>(#REF!+#REF!)&lt;&gt;(#REF!+#REF!)</formula>
    </cfRule>
  </conditionalFormatting>
  <conditionalFormatting sqref="T115">
    <cfRule type="cellIs" dxfId="594" priority="22" stopIfTrue="1" operator="lessThan">
      <formula>0</formula>
    </cfRule>
  </conditionalFormatting>
  <conditionalFormatting sqref="T115">
    <cfRule type="expression" dxfId="593" priority="19">
      <formula>#REF!&lt;0</formula>
    </cfRule>
    <cfRule type="expression" dxfId="592" priority="20">
      <formula>AND($N$4="12",ABS(#REF!+#REF!)&gt;ABS(#REF!+#REF!),#REF!+#REF!&lt;0)</formula>
    </cfRule>
    <cfRule type="expression" dxfId="591" priority="21">
      <formula>AND(ABS(#REF!+#REF!)&gt;ABS(#REF!+#REF!),#REF!+#REF!&gt;0)</formula>
    </cfRule>
  </conditionalFormatting>
  <conditionalFormatting sqref="T117">
    <cfRule type="cellIs" dxfId="590" priority="18" stopIfTrue="1" operator="lessThan">
      <formula>0</formula>
    </cfRule>
  </conditionalFormatting>
  <conditionalFormatting sqref="T117">
    <cfRule type="expression" dxfId="589" priority="15">
      <formula>#REF!&lt;0</formula>
    </cfRule>
    <cfRule type="expression" dxfId="588" priority="16">
      <formula>AND($N$4="12",ABS(#REF!+#REF!)&gt;ABS(#REF!+#REF!),#REF!+#REF!&lt;0)</formula>
    </cfRule>
    <cfRule type="expression" dxfId="587" priority="17">
      <formula>AND(ABS(#REF!+#REF!)&gt;ABS(#REF!+#REF!),#REF!+#REF!&gt;0)</formula>
    </cfRule>
  </conditionalFormatting>
  <conditionalFormatting sqref="S14:T112">
    <cfRule type="cellIs" dxfId="586" priority="14" stopIfTrue="1" operator="lessThan">
      <formula>0</formula>
    </cfRule>
  </conditionalFormatting>
  <conditionalFormatting sqref="S114:T114">
    <cfRule type="cellIs" dxfId="585" priority="13" stopIfTrue="1" operator="lessThan">
      <formula>0</formula>
    </cfRule>
  </conditionalFormatting>
  <conditionalFormatting sqref="S116:T116">
    <cfRule type="cellIs" dxfId="584" priority="12" stopIfTrue="1" operator="lessThan">
      <formula>0</formula>
    </cfRule>
  </conditionalFormatting>
  <conditionalFormatting sqref="S118:T335 S338:T382">
    <cfRule type="cellIs" dxfId="583" priority="11" stopIfTrue="1" operator="lessThan">
      <formula>0</formula>
    </cfRule>
  </conditionalFormatting>
  <conditionalFormatting sqref="S336:T337">
    <cfRule type="cellIs" dxfId="582" priority="10" stopIfTrue="1" operator="lessThan">
      <formula>0</formula>
    </cfRule>
  </conditionalFormatting>
  <conditionalFormatting sqref="S566:T569">
    <cfRule type="cellIs" dxfId="581" priority="8" stopIfTrue="1" operator="lessThan">
      <formula>0</formula>
    </cfRule>
  </conditionalFormatting>
  <conditionalFormatting sqref="S573:T828">
    <cfRule type="cellIs" dxfId="580" priority="7" stopIfTrue="1" operator="lessThan">
      <formula>0</formula>
    </cfRule>
  </conditionalFormatting>
  <conditionalFormatting sqref="S571:T572">
    <cfRule type="cellIs" dxfId="579" priority="6" stopIfTrue="1" operator="lessThan">
      <formula>0</formula>
    </cfRule>
  </conditionalFormatting>
  <conditionalFormatting sqref="S832:T887">
    <cfRule type="cellIs" dxfId="578" priority="5" stopIfTrue="1" operator="lessThan">
      <formula>0</formula>
    </cfRule>
  </conditionalFormatting>
  <conditionalFormatting sqref="R115">
    <cfRule type="cellIs" dxfId="577" priority="4" stopIfTrue="1" operator="lessThan">
      <formula>0</formula>
    </cfRule>
  </conditionalFormatting>
  <conditionalFormatting sqref="R114">
    <cfRule type="cellIs" dxfId="576" priority="3" stopIfTrue="1" operator="lessThan">
      <formula>0</formula>
    </cfRule>
  </conditionalFormatting>
  <conditionalFormatting sqref="R117">
    <cfRule type="cellIs" dxfId="575" priority="2" stopIfTrue="1" operator="lessThan">
      <formula>0</formula>
    </cfRule>
  </conditionalFormatting>
  <conditionalFormatting sqref="R116">
    <cfRule type="cellIs" dxfId="574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юни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06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46">
        <f>+'TRIAL-BALANCE'!K10:L10</f>
        <v>44012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1" t="str">
        <f>+F10</f>
        <v>D E S</v>
      </c>
      <c r="F12" s="2631"/>
      <c r="G12" s="1130" t="s">
        <v>1003</v>
      </c>
      <c r="H12" s="2625" t="str">
        <f>+'TRIAL-BALANCE'!H12:K12</f>
        <v>30 юни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51" t="s">
        <v>202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3" t="str">
        <f>+E12</f>
        <v>D E S</v>
      </c>
      <c r="J829" s="2633"/>
      <c r="K829" s="2633"/>
      <c r="L829" s="96"/>
      <c r="M829" s="51"/>
      <c r="N829" s="128" t="s">
        <v>666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4" t="str">
        <f>+I829</f>
        <v>D E S</v>
      </c>
      <c r="J831" s="2634"/>
      <c r="K831" s="2634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5" t="str">
        <f>+I831</f>
        <v>D E S</v>
      </c>
      <c r="J888" s="2635"/>
      <c r="K888" s="2635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2" t="str">
        <f>+I888</f>
        <v>D E S</v>
      </c>
      <c r="J890" s="2632"/>
      <c r="K890" s="2632"/>
      <c r="L890" s="287"/>
      <c r="M890" s="51"/>
      <c r="N890" s="288" t="s">
        <v>665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-2020'!O149+'DES-TRIAL-BAL-2020'!O154+'DES-TRIAL-BAL-2020'!O155+'DES-TRIAL-BAL-2020'!O229+'DES-TRIAL-BAL-2020'!O230+'DES-TRIAL-BAL-2020'!O231+'DES-TRIAL-BAL-2020'!O249+'DES-TRIAL-BAL-2020'!O250++'DES-TRIAL-BAL-2020'!O306+'DES-TRIAL-BAL-2020'!O307+'DES-TRIAL-BAL-2020'!O308+SUM('DES-TRIAL-BAL-2020'!O331:O335)+'DES-TRIAL-BAL-2020'!O346+'DES-TRIAL-BAL-2020'!O347+SUM('DES-TRIAL-BAL-2020'!O360:'DES-TRIAL-BAL-2020'!O363)+SUM('DES-TRIAL-BAL-2020'!O377:'DES-TRIAL-BAL-2020'!O379)</f>
        <v>0</v>
      </c>
      <c r="Q910" s="263">
        <v>0</v>
      </c>
      <c r="R910" s="264">
        <v>0</v>
      </c>
      <c r="S910" s="563" t="s">
        <v>148</v>
      </c>
      <c r="T910" s="465">
        <f>+'DES-TRIAL-BAL-2020'!S149+'DES-TRIAL-BAL-2020'!S154+'DES-TRIAL-BAL-2020'!S155+'DES-TRIAL-BAL-2020'!S229+'DES-TRIAL-BAL-2020'!S230+'DES-TRIAL-BAL-2020'!S231+'DES-TRIAL-BAL-2020'!S249+'DES-TRIAL-BAL-2020'!S250++'DES-TRIAL-BAL-2020'!S306+'DES-TRIAL-BAL-2020'!S307+'DES-TRIAL-BAL-2020'!S308+SUM('DES-TRIAL-BAL-2020'!S331:S335)+'DES-TRIAL-BAL-2020'!S346+'DES-TRIAL-BAL-2020'!S347+SUM('DES-TRIAL-BAL-2020'!S360:'DES-TRIAL-BAL-2020'!S363)+SUM('DES-TRIAL-BAL-2020'!S377:'DES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73" priority="2043" stopIfTrue="1" operator="lessThan">
      <formula>0</formula>
    </cfRule>
  </conditionalFormatting>
  <conditionalFormatting sqref="P898:P899 T898:T899 P904:P905 T904:T905 P907:P908 T907:T908 T910:T911 P910:P911">
    <cfRule type="cellIs" dxfId="572" priority="2044" stopIfTrue="1" operator="equal">
      <formula>0</formula>
    </cfRule>
  </conditionalFormatting>
  <conditionalFormatting sqref="M890 O890:U890 M888:U888">
    <cfRule type="cellIs" dxfId="571" priority="2045" stopIfTrue="1" operator="lessThan">
      <formula>0</formula>
    </cfRule>
  </conditionalFormatting>
  <conditionalFormatting sqref="O2 Q2 S2">
    <cfRule type="cellIs" dxfId="570" priority="2046" stopIfTrue="1" operator="equal">
      <formula>"""O K"""</formula>
    </cfRule>
  </conditionalFormatting>
  <conditionalFormatting sqref="T2 T4 R2 R4 P2 P4">
    <cfRule type="cellIs" dxfId="569" priority="2047" stopIfTrue="1" operator="equal">
      <formula>"O K"</formula>
    </cfRule>
    <cfRule type="cellIs" dxfId="568" priority="2048" stopIfTrue="1" operator="notEqual">
      <formula>"O K"</formula>
    </cfRule>
  </conditionalFormatting>
  <conditionalFormatting sqref="E12:F12">
    <cfRule type="cellIs" dxfId="567" priority="2049" stopIfTrue="1" operator="equal">
      <formula>0</formula>
    </cfRule>
  </conditionalFormatting>
  <conditionalFormatting sqref="E2:L2 C6:E6 G6:L6 C8">
    <cfRule type="cellIs" dxfId="566" priority="2051" stopIfTrue="1" operator="equal">
      <formula>0</formula>
    </cfRule>
  </conditionalFormatting>
  <conditionalFormatting sqref="G8:H8">
    <cfRule type="cellIs" dxfId="565" priority="2032" stopIfTrue="1" operator="equal">
      <formula>0</formula>
    </cfRule>
  </conditionalFormatting>
  <conditionalFormatting sqref="J8:L8">
    <cfRule type="cellIs" dxfId="564" priority="2031" stopIfTrue="1" operator="equal">
      <formula>0</formula>
    </cfRule>
  </conditionalFormatting>
  <conditionalFormatting sqref="P901:P902">
    <cfRule type="cellIs" dxfId="563" priority="2030" stopIfTrue="1" operator="equal">
      <formula>0</formula>
    </cfRule>
  </conditionalFormatting>
  <conditionalFormatting sqref="T901:T902">
    <cfRule type="cellIs" dxfId="562" priority="2029" stopIfTrue="1" operator="equal">
      <formula>0</formula>
    </cfRule>
  </conditionalFormatting>
  <conditionalFormatting sqref="N10">
    <cfRule type="cellIs" dxfId="561" priority="2028" stopIfTrue="1" operator="equal">
      <formula>0</formula>
    </cfRule>
  </conditionalFormatting>
  <conditionalFormatting sqref="O336:P337">
    <cfRule type="cellIs" dxfId="560" priority="2027" stopIfTrue="1" operator="lessThan">
      <formula>0</formula>
    </cfRule>
  </conditionalFormatting>
  <conditionalFormatting sqref="E2:L2 C8">
    <cfRule type="cellIs" dxfId="559" priority="2025" stopIfTrue="1" operator="equal">
      <formula>0</formula>
    </cfRule>
  </conditionalFormatting>
  <conditionalFormatting sqref="K10:L10">
    <cfRule type="cellIs" dxfId="558" priority="2024" stopIfTrue="1" operator="equal">
      <formula>0</formula>
    </cfRule>
  </conditionalFormatting>
  <conditionalFormatting sqref="D4">
    <cfRule type="cellIs" dxfId="557" priority="2014" stopIfTrue="1" operator="between">
      <formula>1000000000000</formula>
      <formula>9999999999999990</formula>
    </cfRule>
    <cfRule type="cellIs" dxfId="556" priority="2015" stopIfTrue="1" operator="between">
      <formula>1000000000</formula>
      <formula>999999999999</formula>
    </cfRule>
    <cfRule type="cellIs" dxfId="555" priority="2016" stopIfTrue="1" operator="between">
      <formula>10000</formula>
      <formula>99999999</formula>
    </cfRule>
    <cfRule type="cellIs" dxfId="554" priority="2017" stopIfTrue="1" operator="between">
      <formula>10</formula>
      <formula>9999</formula>
    </cfRule>
  </conditionalFormatting>
  <conditionalFormatting sqref="D4">
    <cfRule type="cellIs" dxfId="553" priority="2013" operator="equal">
      <formula>0</formula>
    </cfRule>
  </conditionalFormatting>
  <conditionalFormatting sqref="A3:C5">
    <cfRule type="cellIs" dxfId="552" priority="2012" operator="equal">
      <formula>"Код на общински разпоредител с бюджет"</formula>
    </cfRule>
  </conditionalFormatting>
  <conditionalFormatting sqref="G4:L4">
    <cfRule type="cellIs" dxfId="551" priority="2006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50" priority="2004" stopIfTrue="1" operator="lessThan">
      <formula>0</formula>
    </cfRule>
  </conditionalFormatting>
  <conditionalFormatting sqref="U829">
    <cfRule type="cellIs" dxfId="549" priority="2005" stopIfTrue="1" operator="lessThan">
      <formula>0</formula>
    </cfRule>
  </conditionalFormatting>
  <conditionalFormatting sqref="Q763:R763">
    <cfRule type="cellIs" dxfId="548" priority="1998" stopIfTrue="1" operator="lessThan">
      <formula>0</formula>
    </cfRule>
  </conditionalFormatting>
  <conditionalFormatting sqref="Q336:Q337">
    <cfRule type="cellIs" dxfId="547" priority="1997" stopIfTrue="1" operator="lessThan">
      <formula>0</formula>
    </cfRule>
  </conditionalFormatting>
  <conditionalFormatting sqref="R56:R59">
    <cfRule type="cellIs" dxfId="546" priority="1985" stopIfTrue="1" operator="lessThan">
      <formula>0</formula>
    </cfRule>
  </conditionalFormatting>
  <conditionalFormatting sqref="R62:R69">
    <cfRule type="cellIs" dxfId="545" priority="1984" stopIfTrue="1" operator="lessThan">
      <formula>0</formula>
    </cfRule>
  </conditionalFormatting>
  <conditionalFormatting sqref="R26:R52">
    <cfRule type="cellIs" dxfId="544" priority="1983" stopIfTrue="1" operator="lessThan">
      <formula>0</formula>
    </cfRule>
  </conditionalFormatting>
  <conditionalFormatting sqref="R71:R89">
    <cfRule type="cellIs" dxfId="543" priority="1982" stopIfTrue="1" operator="lessThan">
      <formula>0</formula>
    </cfRule>
  </conditionalFormatting>
  <conditionalFormatting sqref="R103:R112">
    <cfRule type="cellIs" dxfId="542" priority="1981" stopIfTrue="1" operator="lessThan">
      <formula>0</formula>
    </cfRule>
  </conditionalFormatting>
  <conditionalFormatting sqref="R118">
    <cfRule type="cellIs" dxfId="541" priority="1980" stopIfTrue="1" operator="lessThan">
      <formula>0</formula>
    </cfRule>
  </conditionalFormatting>
  <conditionalFormatting sqref="R122">
    <cfRule type="cellIs" dxfId="540" priority="1979" stopIfTrue="1" operator="lessThan">
      <formula>0</formula>
    </cfRule>
  </conditionalFormatting>
  <conditionalFormatting sqref="R125">
    <cfRule type="cellIs" dxfId="539" priority="1978" stopIfTrue="1" operator="lessThan">
      <formula>0</formula>
    </cfRule>
  </conditionalFormatting>
  <conditionalFormatting sqref="R127">
    <cfRule type="cellIs" dxfId="538" priority="1977" stopIfTrue="1" operator="lessThan">
      <formula>0</formula>
    </cfRule>
  </conditionalFormatting>
  <conditionalFormatting sqref="R128">
    <cfRule type="cellIs" dxfId="537" priority="1976" stopIfTrue="1" operator="lessThan">
      <formula>0</formula>
    </cfRule>
  </conditionalFormatting>
  <conditionalFormatting sqref="R130">
    <cfRule type="cellIs" dxfId="536" priority="1975" stopIfTrue="1" operator="lessThan">
      <formula>0</formula>
    </cfRule>
  </conditionalFormatting>
  <conditionalFormatting sqref="R132">
    <cfRule type="cellIs" dxfId="535" priority="1974" stopIfTrue="1" operator="lessThan">
      <formula>0</formula>
    </cfRule>
  </conditionalFormatting>
  <conditionalFormatting sqref="R133">
    <cfRule type="cellIs" dxfId="534" priority="1973" stopIfTrue="1" operator="lessThan">
      <formula>0</formula>
    </cfRule>
  </conditionalFormatting>
  <conditionalFormatting sqref="R135">
    <cfRule type="cellIs" dxfId="533" priority="1972" stopIfTrue="1" operator="lessThan">
      <formula>0</formula>
    </cfRule>
  </conditionalFormatting>
  <conditionalFormatting sqref="R123">
    <cfRule type="cellIs" dxfId="532" priority="1971" stopIfTrue="1" operator="lessThan">
      <formula>0</formula>
    </cfRule>
  </conditionalFormatting>
  <conditionalFormatting sqref="R124">
    <cfRule type="cellIs" dxfId="531" priority="1970" stopIfTrue="1" operator="lessThan">
      <formula>0</formula>
    </cfRule>
  </conditionalFormatting>
  <conditionalFormatting sqref="R126">
    <cfRule type="cellIs" dxfId="530" priority="1969" stopIfTrue="1" operator="lessThan">
      <formula>0</formula>
    </cfRule>
  </conditionalFormatting>
  <conditionalFormatting sqref="R129">
    <cfRule type="cellIs" dxfId="529" priority="1968" stopIfTrue="1" operator="lessThan">
      <formula>0</formula>
    </cfRule>
  </conditionalFormatting>
  <conditionalFormatting sqref="R131">
    <cfRule type="cellIs" dxfId="528" priority="1967" stopIfTrue="1" operator="lessThan">
      <formula>0</formula>
    </cfRule>
  </conditionalFormatting>
  <conditionalFormatting sqref="R134">
    <cfRule type="cellIs" dxfId="527" priority="1966" stopIfTrue="1" operator="lessThan">
      <formula>0</formula>
    </cfRule>
  </conditionalFormatting>
  <conditionalFormatting sqref="R136:R138">
    <cfRule type="cellIs" dxfId="526" priority="1965" stopIfTrue="1" operator="lessThan">
      <formula>0</formula>
    </cfRule>
  </conditionalFormatting>
  <conditionalFormatting sqref="R141">
    <cfRule type="cellIs" dxfId="525" priority="1964" stopIfTrue="1" operator="lessThan">
      <formula>0</formula>
    </cfRule>
  </conditionalFormatting>
  <conditionalFormatting sqref="R144:R145">
    <cfRule type="cellIs" dxfId="524" priority="1963" stopIfTrue="1" operator="lessThan">
      <formula>0</formula>
    </cfRule>
  </conditionalFormatting>
  <conditionalFormatting sqref="R147:R149">
    <cfRule type="cellIs" dxfId="523" priority="1962" stopIfTrue="1" operator="lessThan">
      <formula>0</formula>
    </cfRule>
  </conditionalFormatting>
  <conditionalFormatting sqref="R139">
    <cfRule type="cellIs" dxfId="522" priority="1960" stopIfTrue="1" operator="lessThan">
      <formula>0</formula>
    </cfRule>
  </conditionalFormatting>
  <conditionalFormatting sqref="R140">
    <cfRule type="cellIs" dxfId="521" priority="1958" stopIfTrue="1" operator="lessThan">
      <formula>0</formula>
    </cfRule>
  </conditionalFormatting>
  <conditionalFormatting sqref="R142">
    <cfRule type="cellIs" dxfId="520" priority="1956" stopIfTrue="1" operator="lessThan">
      <formula>0</formula>
    </cfRule>
  </conditionalFormatting>
  <conditionalFormatting sqref="R143">
    <cfRule type="cellIs" dxfId="519" priority="1954" stopIfTrue="1" operator="lessThan">
      <formula>0</formula>
    </cfRule>
  </conditionalFormatting>
  <conditionalFormatting sqref="R146">
    <cfRule type="cellIs" dxfId="518" priority="1952" stopIfTrue="1" operator="lessThan">
      <formula>0</formula>
    </cfRule>
  </conditionalFormatting>
  <conditionalFormatting sqref="R150">
    <cfRule type="cellIs" dxfId="517" priority="1950" stopIfTrue="1" operator="lessThan">
      <formula>0</formula>
    </cfRule>
  </conditionalFormatting>
  <conditionalFormatting sqref="R151">
    <cfRule type="cellIs" dxfId="516" priority="1948" stopIfTrue="1" operator="lessThan">
      <formula>0</formula>
    </cfRule>
  </conditionalFormatting>
  <conditionalFormatting sqref="R152">
    <cfRule type="cellIs" dxfId="515" priority="1947" stopIfTrue="1" operator="lessThan">
      <formula>0</formula>
    </cfRule>
  </conditionalFormatting>
  <conditionalFormatting sqref="R153">
    <cfRule type="cellIs" dxfId="514" priority="1946" stopIfTrue="1" operator="lessThan">
      <formula>0</formula>
    </cfRule>
  </conditionalFormatting>
  <conditionalFormatting sqref="R154:R159">
    <cfRule type="cellIs" dxfId="513" priority="1945" stopIfTrue="1" operator="lessThan">
      <formula>0</formula>
    </cfRule>
  </conditionalFormatting>
  <conditionalFormatting sqref="R161:R172">
    <cfRule type="cellIs" dxfId="512" priority="1944" stopIfTrue="1" operator="lessThan">
      <formula>0</formula>
    </cfRule>
  </conditionalFormatting>
  <conditionalFormatting sqref="R173:R175">
    <cfRule type="cellIs" dxfId="511" priority="1943" stopIfTrue="1" operator="lessThan">
      <formula>0</formula>
    </cfRule>
  </conditionalFormatting>
  <conditionalFormatting sqref="R184">
    <cfRule type="cellIs" dxfId="510" priority="1941" stopIfTrue="1" operator="lessThan">
      <formula>0</formula>
    </cfRule>
  </conditionalFormatting>
  <conditionalFormatting sqref="R186:R187">
    <cfRule type="cellIs" dxfId="509" priority="1939" stopIfTrue="1" operator="lessThan">
      <formula>0</formula>
    </cfRule>
  </conditionalFormatting>
  <conditionalFormatting sqref="R190">
    <cfRule type="cellIs" dxfId="508" priority="1937" stopIfTrue="1" operator="lessThan">
      <formula>0</formula>
    </cfRule>
  </conditionalFormatting>
  <conditionalFormatting sqref="R185">
    <cfRule type="cellIs" dxfId="507" priority="1936" stopIfTrue="1" operator="lessThan">
      <formula>0</formula>
    </cfRule>
  </conditionalFormatting>
  <conditionalFormatting sqref="R188:R189">
    <cfRule type="cellIs" dxfId="506" priority="1935" stopIfTrue="1" operator="lessThan">
      <formula>0</formula>
    </cfRule>
  </conditionalFormatting>
  <conditionalFormatting sqref="R196">
    <cfRule type="cellIs" dxfId="505" priority="1934" stopIfTrue="1" operator="lessThan">
      <formula>0</formula>
    </cfRule>
  </conditionalFormatting>
  <conditionalFormatting sqref="R195">
    <cfRule type="cellIs" dxfId="504" priority="1932" stopIfTrue="1" operator="lessThan">
      <formula>0</formula>
    </cfRule>
  </conditionalFormatting>
  <conditionalFormatting sqref="R197:R198">
    <cfRule type="cellIs" dxfId="503" priority="1930" stopIfTrue="1" operator="lessThan">
      <formula>0</formula>
    </cfRule>
  </conditionalFormatting>
  <conditionalFormatting sqref="R220">
    <cfRule type="cellIs" dxfId="502" priority="1928" stopIfTrue="1" operator="lessThan">
      <formula>0</formula>
    </cfRule>
  </conditionalFormatting>
  <conditionalFormatting sqref="R222">
    <cfRule type="cellIs" dxfId="501" priority="1926" stopIfTrue="1" operator="lessThan">
      <formula>0</formula>
    </cfRule>
  </conditionalFormatting>
  <conditionalFormatting sqref="R224:R228">
    <cfRule type="cellIs" dxfId="500" priority="1924" stopIfTrue="1" operator="lessThan">
      <formula>0</formula>
    </cfRule>
  </conditionalFormatting>
  <conditionalFormatting sqref="R219">
    <cfRule type="cellIs" dxfId="499" priority="1923" stopIfTrue="1" operator="lessThan">
      <formula>0</formula>
    </cfRule>
  </conditionalFormatting>
  <conditionalFormatting sqref="R221">
    <cfRule type="cellIs" dxfId="498" priority="1922" stopIfTrue="1" operator="lessThan">
      <formula>0</formula>
    </cfRule>
  </conditionalFormatting>
  <conditionalFormatting sqref="R223">
    <cfRule type="cellIs" dxfId="497" priority="1921" stopIfTrue="1" operator="lessThan">
      <formula>0</formula>
    </cfRule>
  </conditionalFormatting>
  <conditionalFormatting sqref="R229:R231">
    <cfRule type="cellIs" dxfId="496" priority="1920" stopIfTrue="1" operator="lessThan">
      <formula>0</formula>
    </cfRule>
  </conditionalFormatting>
  <conditionalFormatting sqref="R232:R235">
    <cfRule type="cellIs" dxfId="495" priority="1918" stopIfTrue="1" operator="lessThan">
      <formula>0</formula>
    </cfRule>
  </conditionalFormatting>
  <conditionalFormatting sqref="R237:R238">
    <cfRule type="cellIs" dxfId="494" priority="1916" stopIfTrue="1" operator="lessThan">
      <formula>0</formula>
    </cfRule>
  </conditionalFormatting>
  <conditionalFormatting sqref="R241:R244">
    <cfRule type="cellIs" dxfId="493" priority="1914" stopIfTrue="1" operator="lessThan">
      <formula>0</formula>
    </cfRule>
  </conditionalFormatting>
  <conditionalFormatting sqref="R251:R252">
    <cfRule type="cellIs" dxfId="492" priority="1912" stopIfTrue="1" operator="lessThan">
      <formula>0</formula>
    </cfRule>
  </conditionalFormatting>
  <conditionalFormatting sqref="R257:R270">
    <cfRule type="cellIs" dxfId="491" priority="1910" stopIfTrue="1" operator="lessThan">
      <formula>0</formula>
    </cfRule>
  </conditionalFormatting>
  <conditionalFormatting sqref="R284">
    <cfRule type="cellIs" dxfId="490" priority="1908" stopIfTrue="1" operator="lessThan">
      <formula>0</formula>
    </cfRule>
  </conditionalFormatting>
  <conditionalFormatting sqref="R236">
    <cfRule type="cellIs" dxfId="489" priority="1907" stopIfTrue="1" operator="lessThan">
      <formula>0</formula>
    </cfRule>
  </conditionalFormatting>
  <conditionalFormatting sqref="R239:R240">
    <cfRule type="cellIs" dxfId="488" priority="1906" stopIfTrue="1" operator="lessThan">
      <formula>0</formula>
    </cfRule>
  </conditionalFormatting>
  <conditionalFormatting sqref="R245:R250">
    <cfRule type="cellIs" dxfId="487" priority="1905" stopIfTrue="1" operator="lessThan">
      <formula>0</formula>
    </cfRule>
  </conditionalFormatting>
  <conditionalFormatting sqref="R253:R256">
    <cfRule type="cellIs" dxfId="486" priority="1904" stopIfTrue="1" operator="lessThan">
      <formula>0</formula>
    </cfRule>
  </conditionalFormatting>
  <conditionalFormatting sqref="R283">
    <cfRule type="cellIs" dxfId="485" priority="1903" stopIfTrue="1" operator="lessThan">
      <formula>0</formula>
    </cfRule>
  </conditionalFormatting>
  <conditionalFormatting sqref="R287:R288">
    <cfRule type="cellIs" dxfId="484" priority="1902" stopIfTrue="1" operator="lessThan">
      <formula>0</formula>
    </cfRule>
  </conditionalFormatting>
  <conditionalFormatting sqref="R291:R292">
    <cfRule type="cellIs" dxfId="483" priority="1901" stopIfTrue="1" operator="lessThan">
      <formula>0</formula>
    </cfRule>
  </conditionalFormatting>
  <conditionalFormatting sqref="R289:R290">
    <cfRule type="cellIs" dxfId="482" priority="1900" stopIfTrue="1" operator="lessThan">
      <formula>0</formula>
    </cfRule>
  </conditionalFormatting>
  <conditionalFormatting sqref="R293">
    <cfRule type="cellIs" dxfId="481" priority="1898" stopIfTrue="1" operator="lessThan">
      <formula>0</formula>
    </cfRule>
  </conditionalFormatting>
  <conditionalFormatting sqref="R294:R321">
    <cfRule type="cellIs" dxfId="480" priority="1896" stopIfTrue="1" operator="lessThan">
      <formula>0</formula>
    </cfRule>
  </conditionalFormatting>
  <conditionalFormatting sqref="R323:R326">
    <cfRule type="cellIs" dxfId="479" priority="1895" stopIfTrue="1" operator="lessThan">
      <formula>0</formula>
    </cfRule>
  </conditionalFormatting>
  <conditionalFormatting sqref="R331:R336">
    <cfRule type="cellIs" dxfId="478" priority="1894" stopIfTrue="1" operator="lessThan">
      <formula>0</formula>
    </cfRule>
  </conditionalFormatting>
  <conditionalFormatting sqref="R338:R343">
    <cfRule type="cellIs" dxfId="477" priority="1893" stopIfTrue="1" operator="lessThan">
      <formula>0</formula>
    </cfRule>
  </conditionalFormatting>
  <conditionalFormatting sqref="R346:R363">
    <cfRule type="cellIs" dxfId="476" priority="1892" stopIfTrue="1" operator="lessThan">
      <formula>0</formula>
    </cfRule>
  </conditionalFormatting>
  <conditionalFormatting sqref="R368:R379">
    <cfRule type="cellIs" dxfId="475" priority="1891" stopIfTrue="1" operator="lessThan">
      <formula>0</formula>
    </cfRule>
  </conditionalFormatting>
  <conditionalFormatting sqref="R337">
    <cfRule type="cellIs" dxfId="474" priority="1889" stopIfTrue="1" operator="lessThan">
      <formula>0</formula>
    </cfRule>
  </conditionalFormatting>
  <conditionalFormatting sqref="R364:R367">
    <cfRule type="cellIs" dxfId="473" priority="1887" stopIfTrue="1" operator="lessThan">
      <formula>0</formula>
    </cfRule>
  </conditionalFormatting>
  <conditionalFormatting sqref="R380:R382">
    <cfRule type="cellIs" dxfId="472" priority="1885" stopIfTrue="1" operator="lessThan">
      <formula>0</formula>
    </cfRule>
  </conditionalFormatting>
  <conditionalFormatting sqref="R415">
    <cfRule type="cellIs" dxfId="471" priority="1884" stopIfTrue="1" operator="lessThan">
      <formula>0</formula>
    </cfRule>
  </conditionalFormatting>
  <conditionalFormatting sqref="R416">
    <cfRule type="cellIs" dxfId="470" priority="1882" stopIfTrue="1" operator="lessThan">
      <formula>0</formula>
    </cfRule>
  </conditionalFormatting>
  <conditionalFormatting sqref="R566:R569">
    <cfRule type="cellIs" dxfId="469" priority="1876" stopIfTrue="1" operator="lessThan">
      <formula>0</formula>
    </cfRule>
  </conditionalFormatting>
  <conditionalFormatting sqref="R571:R572">
    <cfRule type="cellIs" dxfId="468" priority="1874" stopIfTrue="1" operator="lessThan">
      <formula>0</formula>
    </cfRule>
  </conditionalFormatting>
  <conditionalFormatting sqref="R576:R578">
    <cfRule type="cellIs" dxfId="467" priority="1872" stopIfTrue="1" operator="lessThan">
      <formula>0</formula>
    </cfRule>
  </conditionalFormatting>
  <conditionalFormatting sqref="R580">
    <cfRule type="cellIs" dxfId="466" priority="1870" stopIfTrue="1" operator="lessThan">
      <formula>0</formula>
    </cfRule>
  </conditionalFormatting>
  <conditionalFormatting sqref="R573:R575">
    <cfRule type="cellIs" dxfId="465" priority="1869" stopIfTrue="1" operator="lessThan">
      <formula>0</formula>
    </cfRule>
  </conditionalFormatting>
  <conditionalFormatting sqref="R579">
    <cfRule type="cellIs" dxfId="464" priority="1868" stopIfTrue="1" operator="lessThan">
      <formula>0</formula>
    </cfRule>
  </conditionalFormatting>
  <conditionalFormatting sqref="R604">
    <cfRule type="cellIs" dxfId="463" priority="1867" stopIfTrue="1" operator="lessThan">
      <formula>0</formula>
    </cfRule>
  </conditionalFormatting>
  <conditionalFormatting sqref="R608">
    <cfRule type="cellIs" dxfId="462" priority="1866" stopIfTrue="1" operator="lessThan">
      <formula>0</formula>
    </cfRule>
  </conditionalFormatting>
  <conditionalFormatting sqref="R832:R834">
    <cfRule type="cellIs" dxfId="461" priority="1865" stopIfTrue="1" operator="lessThan">
      <formula>0</formula>
    </cfRule>
  </conditionalFormatting>
  <conditionalFormatting sqref="R837:R841">
    <cfRule type="cellIs" dxfId="460" priority="1864" stopIfTrue="1" operator="lessThan">
      <formula>0</formula>
    </cfRule>
  </conditionalFormatting>
  <conditionalFormatting sqref="R846">
    <cfRule type="cellIs" dxfId="459" priority="1863" stopIfTrue="1" operator="lessThan">
      <formula>0</formula>
    </cfRule>
  </conditionalFormatting>
  <conditionalFormatting sqref="R858:R867">
    <cfRule type="cellIs" dxfId="458" priority="1862" stopIfTrue="1" operator="lessThan">
      <formula>0</formula>
    </cfRule>
  </conditionalFormatting>
  <conditionalFormatting sqref="R884">
    <cfRule type="cellIs" dxfId="457" priority="1861" stopIfTrue="1" operator="lessThan">
      <formula>0</formula>
    </cfRule>
  </conditionalFormatting>
  <conditionalFormatting sqref="R887">
    <cfRule type="cellIs" dxfId="456" priority="1860" stopIfTrue="1" operator="lessThan">
      <formula>0</formula>
    </cfRule>
  </conditionalFormatting>
  <conditionalFormatting sqref="R835:R836">
    <cfRule type="cellIs" dxfId="455" priority="1859" stopIfTrue="1" operator="lessThan">
      <formula>0</formula>
    </cfRule>
  </conditionalFormatting>
  <conditionalFormatting sqref="R842:R845">
    <cfRule type="cellIs" dxfId="454" priority="1858" stopIfTrue="1" operator="lessThan">
      <formula>0</formula>
    </cfRule>
  </conditionalFormatting>
  <conditionalFormatting sqref="R848">
    <cfRule type="cellIs" dxfId="453" priority="1857" stopIfTrue="1" operator="lessThan">
      <formula>0</formula>
    </cfRule>
  </conditionalFormatting>
  <conditionalFormatting sqref="R868:R875">
    <cfRule type="cellIs" dxfId="452" priority="1856" stopIfTrue="1" operator="lessThan">
      <formula>0</formula>
    </cfRule>
  </conditionalFormatting>
  <conditionalFormatting sqref="R885:R886">
    <cfRule type="cellIs" dxfId="451" priority="1855" stopIfTrue="1" operator="lessThan">
      <formula>0</formula>
    </cfRule>
  </conditionalFormatting>
  <conditionalFormatting sqref="R53">
    <cfRule type="cellIs" dxfId="450" priority="1854" stopIfTrue="1" operator="lessThan">
      <formula>0</formula>
    </cfRule>
  </conditionalFormatting>
  <conditionalFormatting sqref="O829:T829">
    <cfRule type="cellIs" dxfId="449" priority="1576" stopIfTrue="1" operator="lessThan">
      <formula>0</formula>
    </cfRule>
  </conditionalFormatting>
  <conditionalFormatting sqref="V53">
    <cfRule type="cellIs" dxfId="448" priority="148" operator="notEqual">
      <formula>0</formula>
    </cfRule>
  </conditionalFormatting>
  <conditionalFormatting sqref="V54">
    <cfRule type="cellIs" dxfId="447" priority="147" operator="notEqual">
      <formula>0</formula>
    </cfRule>
  </conditionalFormatting>
  <conditionalFormatting sqref="V13">
    <cfRule type="cellIs" dxfId="446" priority="146" operator="notEqual">
      <formula>0</formula>
    </cfRule>
  </conditionalFormatting>
  <conditionalFormatting sqref="V12">
    <cfRule type="cellIs" dxfId="445" priority="145" operator="notEqual">
      <formula>0</formula>
    </cfRule>
  </conditionalFormatting>
  <conditionalFormatting sqref="V10">
    <cfRule type="cellIs" dxfId="444" priority="144" operator="notEqual">
      <formula>0</formula>
    </cfRule>
  </conditionalFormatting>
  <conditionalFormatting sqref="V14:V15">
    <cfRule type="cellIs" dxfId="443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2" priority="142" operator="notEqual">
      <formula>0</formula>
    </cfRule>
  </conditionalFormatting>
  <conditionalFormatting sqref="V60:V61">
    <cfRule type="cellIs" dxfId="441" priority="141" operator="notEqual">
      <formula>0</formula>
    </cfRule>
  </conditionalFormatting>
  <conditionalFormatting sqref="V26">
    <cfRule type="cellIs" dxfId="440" priority="140" operator="notEqual">
      <formula>0</formula>
    </cfRule>
  </conditionalFormatting>
  <conditionalFormatting sqref="V27:V52">
    <cfRule type="cellIs" dxfId="439" priority="139" operator="notEqual">
      <formula>0</formula>
    </cfRule>
  </conditionalFormatting>
  <conditionalFormatting sqref="V56:V59">
    <cfRule type="cellIs" dxfId="438" priority="138" operator="notEqual">
      <formula>0</formula>
    </cfRule>
  </conditionalFormatting>
  <conditionalFormatting sqref="V62:V69">
    <cfRule type="cellIs" dxfId="437" priority="137" operator="notEqual">
      <formula>0</formula>
    </cfRule>
  </conditionalFormatting>
  <conditionalFormatting sqref="V94:V101">
    <cfRule type="cellIs" dxfId="436" priority="136" operator="notEqual">
      <formula>0</formula>
    </cfRule>
  </conditionalFormatting>
  <conditionalFormatting sqref="V114">
    <cfRule type="cellIs" dxfId="435" priority="135" operator="notEqual">
      <formula>0</formula>
    </cfRule>
  </conditionalFormatting>
  <conditionalFormatting sqref="V116">
    <cfRule type="cellIs" dxfId="434" priority="134" operator="notEqual">
      <formula>0</formula>
    </cfRule>
  </conditionalFormatting>
  <conditionalFormatting sqref="V118">
    <cfRule type="cellIs" dxfId="433" priority="133" operator="notEqual">
      <formula>0</formula>
    </cfRule>
  </conditionalFormatting>
  <conditionalFormatting sqref="V122">
    <cfRule type="cellIs" dxfId="432" priority="132" operator="notEqual">
      <formula>0</formula>
    </cfRule>
  </conditionalFormatting>
  <conditionalFormatting sqref="V125">
    <cfRule type="cellIs" dxfId="431" priority="131" operator="notEqual">
      <formula>0</formula>
    </cfRule>
  </conditionalFormatting>
  <conditionalFormatting sqref="V127:V128">
    <cfRule type="cellIs" dxfId="430" priority="130" operator="notEqual">
      <formula>0</formula>
    </cfRule>
  </conditionalFormatting>
  <conditionalFormatting sqref="V130">
    <cfRule type="cellIs" dxfId="429" priority="129" operator="notEqual">
      <formula>0</formula>
    </cfRule>
  </conditionalFormatting>
  <conditionalFormatting sqref="V132:V133">
    <cfRule type="cellIs" dxfId="428" priority="128" operator="notEqual">
      <formula>0</formula>
    </cfRule>
  </conditionalFormatting>
  <conditionalFormatting sqref="V135">
    <cfRule type="cellIs" dxfId="427" priority="127" operator="notEqual">
      <formula>0</formula>
    </cfRule>
  </conditionalFormatting>
  <conditionalFormatting sqref="V139:V140">
    <cfRule type="cellIs" dxfId="426" priority="126" operator="notEqual">
      <formula>0</formula>
    </cfRule>
  </conditionalFormatting>
  <conditionalFormatting sqref="V142:V143">
    <cfRule type="cellIs" dxfId="425" priority="125" operator="notEqual">
      <formula>0</formula>
    </cfRule>
  </conditionalFormatting>
  <conditionalFormatting sqref="V146">
    <cfRule type="cellIs" dxfId="424" priority="124" operator="notEqual">
      <formula>0</formula>
    </cfRule>
  </conditionalFormatting>
  <conditionalFormatting sqref="V150:V151">
    <cfRule type="cellIs" dxfId="423" priority="123" operator="notEqual">
      <formula>0</formula>
    </cfRule>
  </conditionalFormatting>
  <conditionalFormatting sqref="V173:V175">
    <cfRule type="cellIs" dxfId="422" priority="122" operator="notEqual">
      <formula>0</formula>
    </cfRule>
  </conditionalFormatting>
  <conditionalFormatting sqref="V184">
    <cfRule type="cellIs" dxfId="421" priority="121" operator="notEqual">
      <formula>0</formula>
    </cfRule>
  </conditionalFormatting>
  <conditionalFormatting sqref="V186:V187">
    <cfRule type="cellIs" dxfId="420" priority="120" operator="notEqual">
      <formula>0</formula>
    </cfRule>
  </conditionalFormatting>
  <conditionalFormatting sqref="V190">
    <cfRule type="cellIs" dxfId="419" priority="119" operator="notEqual">
      <formula>0</formula>
    </cfRule>
  </conditionalFormatting>
  <conditionalFormatting sqref="V195">
    <cfRule type="cellIs" dxfId="418" priority="118" operator="notEqual">
      <formula>0</formula>
    </cfRule>
  </conditionalFormatting>
  <conditionalFormatting sqref="V197:V198">
    <cfRule type="cellIs" dxfId="417" priority="117" operator="notEqual">
      <formula>0</formula>
    </cfRule>
  </conditionalFormatting>
  <conditionalFormatting sqref="V220">
    <cfRule type="cellIs" dxfId="416" priority="116" operator="notEqual">
      <formula>0</formula>
    </cfRule>
  </conditionalFormatting>
  <conditionalFormatting sqref="V222">
    <cfRule type="cellIs" dxfId="415" priority="115" operator="notEqual">
      <formula>0</formula>
    </cfRule>
  </conditionalFormatting>
  <conditionalFormatting sqref="V224:V228">
    <cfRule type="cellIs" dxfId="414" priority="114" operator="notEqual">
      <formula>0</formula>
    </cfRule>
  </conditionalFormatting>
  <conditionalFormatting sqref="V232:V235">
    <cfRule type="cellIs" dxfId="413" priority="113" operator="notEqual">
      <formula>0</formula>
    </cfRule>
  </conditionalFormatting>
  <conditionalFormatting sqref="V237:V238">
    <cfRule type="cellIs" dxfId="412" priority="112" operator="notEqual">
      <formula>0</formula>
    </cfRule>
  </conditionalFormatting>
  <conditionalFormatting sqref="V241:V244">
    <cfRule type="cellIs" dxfId="411" priority="111" operator="notEqual">
      <formula>0</formula>
    </cfRule>
  </conditionalFormatting>
  <conditionalFormatting sqref="V251:V252">
    <cfRule type="cellIs" dxfId="410" priority="110" operator="notEqual">
      <formula>0</formula>
    </cfRule>
  </conditionalFormatting>
  <conditionalFormatting sqref="V257:V270">
    <cfRule type="cellIs" dxfId="409" priority="109" operator="notEqual">
      <formula>0</formula>
    </cfRule>
  </conditionalFormatting>
  <conditionalFormatting sqref="V284">
    <cfRule type="cellIs" dxfId="408" priority="108" operator="notEqual">
      <formula>0</formula>
    </cfRule>
  </conditionalFormatting>
  <conditionalFormatting sqref="V337">
    <cfRule type="cellIs" dxfId="407" priority="107" operator="notEqual">
      <formula>0</formula>
    </cfRule>
  </conditionalFormatting>
  <conditionalFormatting sqref="V364:V367">
    <cfRule type="cellIs" dxfId="406" priority="106" operator="notEqual">
      <formula>0</formula>
    </cfRule>
  </conditionalFormatting>
  <conditionalFormatting sqref="V380:V382">
    <cfRule type="cellIs" dxfId="405" priority="105" operator="notEqual">
      <formula>0</formula>
    </cfRule>
  </conditionalFormatting>
  <conditionalFormatting sqref="V416">
    <cfRule type="cellIs" dxfId="404" priority="104" operator="notEqual">
      <formula>0</formula>
    </cfRule>
  </conditionalFormatting>
  <conditionalFormatting sqref="V566:V569">
    <cfRule type="cellIs" dxfId="403" priority="103" operator="notEqual">
      <formula>0</formula>
    </cfRule>
  </conditionalFormatting>
  <conditionalFormatting sqref="V571:V572">
    <cfRule type="cellIs" dxfId="402" priority="102" operator="notEqual">
      <formula>0</formula>
    </cfRule>
  </conditionalFormatting>
  <conditionalFormatting sqref="V576:V578">
    <cfRule type="cellIs" dxfId="401" priority="101" operator="notEqual">
      <formula>0</formula>
    </cfRule>
  </conditionalFormatting>
  <conditionalFormatting sqref="V580">
    <cfRule type="cellIs" dxfId="400" priority="100" operator="notEqual">
      <formula>0</formula>
    </cfRule>
  </conditionalFormatting>
  <conditionalFormatting sqref="V835:V836">
    <cfRule type="cellIs" dxfId="399" priority="99" operator="notEqual">
      <formula>0</formula>
    </cfRule>
  </conditionalFormatting>
  <conditionalFormatting sqref="V842:V845">
    <cfRule type="cellIs" dxfId="398" priority="98" operator="notEqual">
      <formula>0</formula>
    </cfRule>
  </conditionalFormatting>
  <conditionalFormatting sqref="V848">
    <cfRule type="cellIs" dxfId="397" priority="97" operator="notEqual">
      <formula>0</formula>
    </cfRule>
  </conditionalFormatting>
  <conditionalFormatting sqref="V868:V875">
    <cfRule type="cellIs" dxfId="396" priority="96" operator="notEqual">
      <formula>0</formula>
    </cfRule>
  </conditionalFormatting>
  <conditionalFormatting sqref="V885:V886">
    <cfRule type="cellIs" dxfId="395" priority="95" operator="notEqual">
      <formula>0</formula>
    </cfRule>
  </conditionalFormatting>
  <conditionalFormatting sqref="V55">
    <cfRule type="cellIs" dxfId="394" priority="94" operator="notEqual">
      <formula>0</formula>
    </cfRule>
  </conditionalFormatting>
  <conditionalFormatting sqref="V71:V89">
    <cfRule type="cellIs" dxfId="393" priority="93" operator="notEqual">
      <formula>0</formula>
    </cfRule>
  </conditionalFormatting>
  <conditionalFormatting sqref="V103:V112">
    <cfRule type="cellIs" dxfId="392" priority="92" operator="notEqual">
      <formula>0</formula>
    </cfRule>
  </conditionalFormatting>
  <conditionalFormatting sqref="V115">
    <cfRule type="cellIs" dxfId="391" priority="91" operator="notEqual">
      <formula>0</formula>
    </cfRule>
  </conditionalFormatting>
  <conditionalFormatting sqref="V119">
    <cfRule type="cellIs" dxfId="390" priority="90" operator="notEqual">
      <formula>0</formula>
    </cfRule>
  </conditionalFormatting>
  <conditionalFormatting sqref="V123:V124">
    <cfRule type="cellIs" dxfId="389" priority="89" operator="notEqual">
      <formula>0</formula>
    </cfRule>
  </conditionalFormatting>
  <conditionalFormatting sqref="V126">
    <cfRule type="cellIs" dxfId="388" priority="88" operator="notEqual">
      <formula>0</formula>
    </cfRule>
  </conditionalFormatting>
  <conditionalFormatting sqref="V129">
    <cfRule type="cellIs" dxfId="387" priority="87" operator="notEqual">
      <formula>0</formula>
    </cfRule>
  </conditionalFormatting>
  <conditionalFormatting sqref="V131">
    <cfRule type="cellIs" dxfId="386" priority="86" operator="notEqual">
      <formula>0</formula>
    </cfRule>
  </conditionalFormatting>
  <conditionalFormatting sqref="V134">
    <cfRule type="cellIs" dxfId="385" priority="85" operator="notEqual">
      <formula>0</formula>
    </cfRule>
  </conditionalFormatting>
  <conditionalFormatting sqref="V136:V138">
    <cfRule type="cellIs" dxfId="384" priority="84" operator="notEqual">
      <formula>0</formula>
    </cfRule>
  </conditionalFormatting>
  <conditionalFormatting sqref="V141">
    <cfRule type="cellIs" dxfId="383" priority="83" operator="notEqual">
      <formula>0</formula>
    </cfRule>
  </conditionalFormatting>
  <conditionalFormatting sqref="V144:V145">
    <cfRule type="cellIs" dxfId="382" priority="82" operator="notEqual">
      <formula>0</formula>
    </cfRule>
  </conditionalFormatting>
  <conditionalFormatting sqref="V147:V149">
    <cfRule type="cellIs" dxfId="381" priority="81" operator="notEqual">
      <formula>0</formula>
    </cfRule>
  </conditionalFormatting>
  <conditionalFormatting sqref="V152:V159">
    <cfRule type="cellIs" dxfId="380" priority="80" operator="notEqual">
      <formula>0</formula>
    </cfRule>
  </conditionalFormatting>
  <conditionalFormatting sqref="V161:V172">
    <cfRule type="cellIs" dxfId="379" priority="79" operator="notEqual">
      <formula>0</formula>
    </cfRule>
  </conditionalFormatting>
  <conditionalFormatting sqref="V185">
    <cfRule type="cellIs" dxfId="378" priority="78" operator="notEqual">
      <formula>0</formula>
    </cfRule>
  </conditionalFormatting>
  <conditionalFormatting sqref="V188:V189">
    <cfRule type="cellIs" dxfId="377" priority="77" operator="notEqual">
      <formula>0</formula>
    </cfRule>
  </conditionalFormatting>
  <conditionalFormatting sqref="V196">
    <cfRule type="cellIs" dxfId="376" priority="76" operator="notEqual">
      <formula>0</formula>
    </cfRule>
  </conditionalFormatting>
  <conditionalFormatting sqref="V219">
    <cfRule type="cellIs" dxfId="375" priority="75" operator="notEqual">
      <formula>0</formula>
    </cfRule>
  </conditionalFormatting>
  <conditionalFormatting sqref="V221">
    <cfRule type="cellIs" dxfId="374" priority="74" operator="notEqual">
      <formula>0</formula>
    </cfRule>
  </conditionalFormatting>
  <conditionalFormatting sqref="V223">
    <cfRule type="cellIs" dxfId="373" priority="73" operator="notEqual">
      <formula>0</formula>
    </cfRule>
  </conditionalFormatting>
  <conditionalFormatting sqref="V229:V231">
    <cfRule type="cellIs" dxfId="372" priority="72" operator="notEqual">
      <formula>0</formula>
    </cfRule>
  </conditionalFormatting>
  <conditionalFormatting sqref="V236">
    <cfRule type="cellIs" dxfId="371" priority="71" operator="notEqual">
      <formula>0</formula>
    </cfRule>
  </conditionalFormatting>
  <conditionalFormatting sqref="V239:V240">
    <cfRule type="cellIs" dxfId="370" priority="70" operator="notEqual">
      <formula>0</formula>
    </cfRule>
  </conditionalFormatting>
  <conditionalFormatting sqref="V245:V250">
    <cfRule type="cellIs" dxfId="369" priority="69" operator="notEqual">
      <formula>0</formula>
    </cfRule>
  </conditionalFormatting>
  <conditionalFormatting sqref="V253:V256">
    <cfRule type="cellIs" dxfId="368" priority="68" operator="notEqual">
      <formula>0</formula>
    </cfRule>
  </conditionalFormatting>
  <conditionalFormatting sqref="V283">
    <cfRule type="cellIs" dxfId="367" priority="67" operator="notEqual">
      <formula>0</formula>
    </cfRule>
  </conditionalFormatting>
  <conditionalFormatting sqref="V286:V288">
    <cfRule type="cellIs" dxfId="366" priority="66" operator="notEqual">
      <formula>0</formula>
    </cfRule>
  </conditionalFormatting>
  <conditionalFormatting sqref="V289:V321">
    <cfRule type="cellIs" dxfId="365" priority="65" operator="notEqual">
      <formula>0</formula>
    </cfRule>
  </conditionalFormatting>
  <conditionalFormatting sqref="V323:V326">
    <cfRule type="cellIs" dxfId="364" priority="64" operator="notEqual">
      <formula>0</formula>
    </cfRule>
  </conditionalFormatting>
  <conditionalFormatting sqref="V331:V336">
    <cfRule type="cellIs" dxfId="363" priority="63" operator="notEqual">
      <formula>0</formula>
    </cfRule>
  </conditionalFormatting>
  <conditionalFormatting sqref="V338:V343">
    <cfRule type="cellIs" dxfId="362" priority="62" operator="notEqual">
      <formula>0</formula>
    </cfRule>
  </conditionalFormatting>
  <conditionalFormatting sqref="V346:V363">
    <cfRule type="cellIs" dxfId="361" priority="61" operator="notEqual">
      <formula>0</formula>
    </cfRule>
  </conditionalFormatting>
  <conditionalFormatting sqref="V368:V379">
    <cfRule type="cellIs" dxfId="360" priority="60" operator="notEqual">
      <formula>0</formula>
    </cfRule>
  </conditionalFormatting>
  <conditionalFormatting sqref="V415">
    <cfRule type="cellIs" dxfId="359" priority="59" operator="notEqual">
      <formula>0</formula>
    </cfRule>
  </conditionalFormatting>
  <conditionalFormatting sqref="V573:V575">
    <cfRule type="cellIs" dxfId="358" priority="58" operator="notEqual">
      <formula>0</formula>
    </cfRule>
  </conditionalFormatting>
  <conditionalFormatting sqref="V579">
    <cfRule type="cellIs" dxfId="357" priority="57" operator="notEqual">
      <formula>0</formula>
    </cfRule>
  </conditionalFormatting>
  <conditionalFormatting sqref="V604">
    <cfRule type="cellIs" dxfId="356" priority="56" operator="notEqual">
      <formula>0</formula>
    </cfRule>
  </conditionalFormatting>
  <conditionalFormatting sqref="V608">
    <cfRule type="cellIs" dxfId="355" priority="55" operator="notEqual">
      <formula>0</formula>
    </cfRule>
  </conditionalFormatting>
  <conditionalFormatting sqref="V832:V834">
    <cfRule type="cellIs" dxfId="354" priority="54" operator="notEqual">
      <formula>0</formula>
    </cfRule>
  </conditionalFormatting>
  <conditionalFormatting sqref="V837:V841">
    <cfRule type="cellIs" dxfId="353" priority="53" operator="notEqual">
      <formula>0</formula>
    </cfRule>
  </conditionalFormatting>
  <conditionalFormatting sqref="V846">
    <cfRule type="cellIs" dxfId="352" priority="52" operator="notEqual">
      <formula>0</formula>
    </cfRule>
  </conditionalFormatting>
  <conditionalFormatting sqref="V858:V867">
    <cfRule type="cellIs" dxfId="351" priority="51" operator="notEqual">
      <formula>0</formula>
    </cfRule>
  </conditionalFormatting>
  <conditionalFormatting sqref="V884">
    <cfRule type="cellIs" dxfId="350" priority="50" operator="notEqual">
      <formula>0</formula>
    </cfRule>
  </conditionalFormatting>
  <conditionalFormatting sqref="V117">
    <cfRule type="cellIs" dxfId="349" priority="49" operator="notEqual">
      <formula>0</formula>
    </cfRule>
  </conditionalFormatting>
  <conditionalFormatting sqref="V847">
    <cfRule type="cellIs" dxfId="348" priority="47" operator="equal">
      <formula>1</formula>
    </cfRule>
    <cfRule type="cellIs" dxfId="347" priority="48" operator="notEqual">
      <formula>0</formula>
    </cfRule>
  </conditionalFormatting>
  <conditionalFormatting sqref="V178">
    <cfRule type="cellIs" dxfId="346" priority="45" operator="equal">
      <formula>1</formula>
    </cfRule>
    <cfRule type="cellIs" dxfId="345" priority="46" operator="notEqual">
      <formula>0</formula>
    </cfRule>
  </conditionalFormatting>
  <conditionalFormatting sqref="V90:V93">
    <cfRule type="cellIs" dxfId="344" priority="43" operator="equal">
      <formula>1</formula>
    </cfRule>
    <cfRule type="cellIs" dxfId="343" priority="44" operator="notEqual">
      <formula>0</formula>
    </cfRule>
  </conditionalFormatting>
  <conditionalFormatting sqref="V16:V25">
    <cfRule type="cellIs" dxfId="342" priority="41" operator="equal">
      <formula>1</formula>
    </cfRule>
    <cfRule type="cellIs" dxfId="341" priority="42" operator="notEqual">
      <formula>0</formula>
    </cfRule>
  </conditionalFormatting>
  <conditionalFormatting sqref="V402:V409">
    <cfRule type="cellIs" dxfId="340" priority="39" operator="equal">
      <formula>1</formula>
    </cfRule>
    <cfRule type="cellIs" dxfId="339" priority="40" operator="notEqual">
      <formula>0</formula>
    </cfRule>
  </conditionalFormatting>
  <conditionalFormatting sqref="V640">
    <cfRule type="cellIs" dxfId="338" priority="37" operator="equal">
      <formula>1</formula>
    </cfRule>
    <cfRule type="cellIs" dxfId="337" priority="38" operator="notEqual">
      <formula>0</formula>
    </cfRule>
  </conditionalFormatting>
  <conditionalFormatting sqref="V667">
    <cfRule type="cellIs" dxfId="336" priority="35" operator="equal">
      <formula>1</formula>
    </cfRule>
    <cfRule type="cellIs" dxfId="335" priority="36" operator="notEqual">
      <formula>0</formula>
    </cfRule>
  </conditionalFormatting>
  <conditionalFormatting sqref="V763">
    <cfRule type="cellIs" dxfId="334" priority="33" operator="equal">
      <formula>1</formula>
    </cfRule>
    <cfRule type="cellIs" dxfId="333" priority="34" operator="notEqual">
      <formula>0</formula>
    </cfRule>
  </conditionalFormatting>
  <conditionalFormatting sqref="S384:T565">
    <cfRule type="cellIs" dxfId="332" priority="9" stopIfTrue="1" operator="lessThan">
      <formula>0</formula>
    </cfRule>
  </conditionalFormatting>
  <conditionalFormatting sqref="Q761:R761">
    <cfRule type="cellIs" dxfId="331" priority="31" stopIfTrue="1" operator="lessThan">
      <formula>0</formula>
    </cfRule>
  </conditionalFormatting>
  <conditionalFormatting sqref="V761">
    <cfRule type="cellIs" dxfId="330" priority="29" operator="equal">
      <formula>1</formula>
    </cfRule>
    <cfRule type="cellIs" dxfId="329" priority="30" operator="notEqual">
      <formula>0</formula>
    </cfRule>
  </conditionalFormatting>
  <conditionalFormatting sqref="H13:L13">
    <cfRule type="cellIs" dxfId="328" priority="28" operator="notEqual">
      <formula>0</formula>
    </cfRule>
  </conditionalFormatting>
  <conditionalFormatting sqref="S115 S113:T113 S117 S383:T383">
    <cfRule type="cellIs" dxfId="327" priority="27" stopIfTrue="1" operator="lessThan">
      <formula>0</formula>
    </cfRule>
  </conditionalFormatting>
  <conditionalFormatting sqref="S570">
    <cfRule type="cellIs" dxfId="326" priority="26" stopIfTrue="1" operator="lessThan">
      <formula>0</formula>
    </cfRule>
  </conditionalFormatting>
  <conditionalFormatting sqref="S570">
    <cfRule type="expression" dxfId="325" priority="25">
      <formula>(#REF!+#REF!)&lt;&gt;(#REF!+#REF!)</formula>
    </cfRule>
  </conditionalFormatting>
  <conditionalFormatting sqref="T570">
    <cfRule type="cellIs" dxfId="324" priority="24" stopIfTrue="1" operator="lessThan">
      <formula>0</formula>
    </cfRule>
  </conditionalFormatting>
  <conditionalFormatting sqref="T570">
    <cfRule type="expression" dxfId="323" priority="23">
      <formula>(#REF!+#REF!)&lt;&gt;(#REF!+#REF!)</formula>
    </cfRule>
  </conditionalFormatting>
  <conditionalFormatting sqref="T115">
    <cfRule type="cellIs" dxfId="322" priority="22" stopIfTrue="1" operator="lessThan">
      <formula>0</formula>
    </cfRule>
  </conditionalFormatting>
  <conditionalFormatting sqref="T115">
    <cfRule type="expression" dxfId="321" priority="19">
      <formula>#REF!&lt;0</formula>
    </cfRule>
    <cfRule type="expression" dxfId="320" priority="20">
      <formula>AND($N$4="12",ABS(#REF!+#REF!)&gt;ABS(#REF!+#REF!),#REF!+#REF!&lt;0)</formula>
    </cfRule>
    <cfRule type="expression" dxfId="319" priority="21">
      <formula>AND(ABS(#REF!+#REF!)&gt;ABS(#REF!+#REF!),#REF!+#REF!&gt;0)</formula>
    </cfRule>
  </conditionalFormatting>
  <conditionalFormatting sqref="T117">
    <cfRule type="cellIs" dxfId="318" priority="18" stopIfTrue="1" operator="lessThan">
      <formula>0</formula>
    </cfRule>
  </conditionalFormatting>
  <conditionalFormatting sqref="T117">
    <cfRule type="expression" dxfId="317" priority="15">
      <formula>#REF!&lt;0</formula>
    </cfRule>
    <cfRule type="expression" dxfId="316" priority="16">
      <formula>AND($N$4="12",ABS(#REF!+#REF!)&gt;ABS(#REF!+#REF!),#REF!+#REF!&lt;0)</formula>
    </cfRule>
    <cfRule type="expression" dxfId="315" priority="17">
      <formula>AND(ABS(#REF!+#REF!)&gt;ABS(#REF!+#REF!),#REF!+#REF!&gt;0)</formula>
    </cfRule>
  </conditionalFormatting>
  <conditionalFormatting sqref="S14:T112">
    <cfRule type="cellIs" dxfId="314" priority="14" stopIfTrue="1" operator="lessThan">
      <formula>0</formula>
    </cfRule>
  </conditionalFormatting>
  <conditionalFormatting sqref="S114:T114">
    <cfRule type="cellIs" dxfId="313" priority="13" stopIfTrue="1" operator="lessThan">
      <formula>0</formula>
    </cfRule>
  </conditionalFormatting>
  <conditionalFormatting sqref="S116:T116">
    <cfRule type="cellIs" dxfId="312" priority="12" stopIfTrue="1" operator="lessThan">
      <formula>0</formula>
    </cfRule>
  </conditionalFormatting>
  <conditionalFormatting sqref="S118:T335 S338:T382">
    <cfRule type="cellIs" dxfId="311" priority="11" stopIfTrue="1" operator="lessThan">
      <formula>0</formula>
    </cfRule>
  </conditionalFormatting>
  <conditionalFormatting sqref="S336:T337">
    <cfRule type="cellIs" dxfId="310" priority="10" stopIfTrue="1" operator="lessThan">
      <formula>0</formula>
    </cfRule>
  </conditionalFormatting>
  <conditionalFormatting sqref="S566:T569">
    <cfRule type="cellIs" dxfId="309" priority="8" stopIfTrue="1" operator="lessThan">
      <formula>0</formula>
    </cfRule>
  </conditionalFormatting>
  <conditionalFormatting sqref="S573:T828">
    <cfRule type="cellIs" dxfId="308" priority="7" stopIfTrue="1" operator="lessThan">
      <formula>0</formula>
    </cfRule>
  </conditionalFormatting>
  <conditionalFormatting sqref="S571:T572">
    <cfRule type="cellIs" dxfId="307" priority="6" stopIfTrue="1" operator="lessThan">
      <formula>0</formula>
    </cfRule>
  </conditionalFormatting>
  <conditionalFormatting sqref="S832:T887">
    <cfRule type="cellIs" dxfId="306" priority="5" stopIfTrue="1" operator="lessThan">
      <formula>0</formula>
    </cfRule>
  </conditionalFormatting>
  <conditionalFormatting sqref="R115">
    <cfRule type="cellIs" dxfId="305" priority="4" stopIfTrue="1" operator="lessThan">
      <formula>0</formula>
    </cfRule>
  </conditionalFormatting>
  <conditionalFormatting sqref="R114">
    <cfRule type="cellIs" dxfId="304" priority="3" stopIfTrue="1" operator="lessThan">
      <formula>0</formula>
    </cfRule>
  </conditionalFormatting>
  <conditionalFormatting sqref="R117">
    <cfRule type="cellIs" dxfId="303" priority="2" stopIfTrue="1" operator="lessThan">
      <formula>0</formula>
    </cfRule>
  </conditionalFormatting>
  <conditionalFormatting sqref="R116">
    <cfRule type="cellIs" dxfId="30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юни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06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46">
        <f>+'TRIAL-BALANCE'!K10:L10</f>
        <v>44012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9" t="str">
        <f>+F10</f>
        <v>D M P</v>
      </c>
      <c r="F12" s="2639"/>
      <c r="G12" s="1130" t="s">
        <v>1003</v>
      </c>
      <c r="H12" s="2625" t="str">
        <f>+'TRIAL-BALANCE'!H12:K12</f>
        <v>30 юни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7" t="str">
        <f>+E12</f>
        <v>D M P</v>
      </c>
      <c r="J829" s="2637"/>
      <c r="K829" s="2637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8" t="str">
        <f>+I829</f>
        <v>D M P</v>
      </c>
      <c r="J831" s="2638"/>
      <c r="K831" s="263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0" t="str">
        <f>+I831</f>
        <v>D M P</v>
      </c>
      <c r="J888" s="2640"/>
      <c r="K888" s="2640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6" t="str">
        <f>+I888</f>
        <v>D M P</v>
      </c>
      <c r="J890" s="2636"/>
      <c r="K890" s="2636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-2020'!O149+'DMP-TRIAL-BAL-2020'!O154+'DMP-TRIAL-BAL-2020'!O155+'DMP-TRIAL-BAL-2020'!O229+'DMP-TRIAL-BAL-2020'!O230+'DMP-TRIAL-BAL-2020'!O231+'DMP-TRIAL-BAL-2020'!O249+'DMP-TRIAL-BAL-2020'!O250++'DMP-TRIAL-BAL-2020'!O306+'DMP-TRIAL-BAL-2020'!O307+'DMP-TRIAL-BAL-2020'!O308+SUM('DMP-TRIAL-BAL-2020'!O331:O335)+'DMP-TRIAL-BAL-2020'!O346+'DMP-TRIAL-BAL-2020'!O347+SUM('DMP-TRIAL-BAL-2020'!O360:'DMP-TRIAL-BAL-2020'!O363)+SUM('DMP-TRIAL-BAL-2020'!O377:'DMP-TRIAL-BAL-2020'!O379)</f>
        <v>0</v>
      </c>
      <c r="Q910" s="263">
        <v>0</v>
      </c>
      <c r="R910" s="264">
        <v>0</v>
      </c>
      <c r="S910" s="563" t="s">
        <v>148</v>
      </c>
      <c r="T910" s="465">
        <f>+'DMP-TRIAL-BAL-2020'!S149+'DMP-TRIAL-BAL-2020'!S154+'DMP-TRIAL-BAL-2020'!S155+'DMP-TRIAL-BAL-2020'!S229+'DMP-TRIAL-BAL-2020'!S230+'DMP-TRIAL-BAL-2020'!S231+'DMP-TRIAL-BAL-2020'!S249+'DMP-TRIAL-BAL-2020'!S250++'DMP-TRIAL-BAL-2020'!S306+'DMP-TRIAL-BAL-2020'!S307+'DMP-TRIAL-BAL-2020'!S308+SUM('DMP-TRIAL-BAL-2020'!S331:S335)+'DMP-TRIAL-BAL-2020'!S346+'DMP-TRIAL-BAL-2020'!S347+SUM('DMP-TRIAL-BAL-2020'!S360:'DMP-TRIAL-BAL-2020'!S363)+SUM('DMP-TRIAL-BAL-2020'!S377:'DMP-TRIAL-BAL-2020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+T22-S23+SUM('DMP-TRIAL-BAL-2020'!T41:T45)+SUM(T48:T49)+T65+T69+T151+T232+T233+T234+T251+T252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1" priority="1746" stopIfTrue="1" operator="lessThan">
      <formula>0</formula>
    </cfRule>
  </conditionalFormatting>
  <conditionalFormatting sqref="P898:P899 T898:T899 P904:P905 T904:T905 P907:P908 T907:T908 T910:T911 P910:P911">
    <cfRule type="cellIs" dxfId="300" priority="1747" stopIfTrue="1" operator="equal">
      <formula>0</formula>
    </cfRule>
  </conditionalFormatting>
  <conditionalFormatting sqref="M890 O890:U890 O829:U829 M888:U888">
    <cfRule type="cellIs" dxfId="299" priority="1748" stopIfTrue="1" operator="lessThan">
      <formula>0</formula>
    </cfRule>
  </conditionalFormatting>
  <conditionalFormatting sqref="O2 Q2 S2">
    <cfRule type="cellIs" dxfId="298" priority="1749" stopIfTrue="1" operator="equal">
      <formula>"""O K"""</formula>
    </cfRule>
  </conditionalFormatting>
  <conditionalFormatting sqref="T2 T4 R2 R4 P2 P4">
    <cfRule type="cellIs" dxfId="297" priority="1750" stopIfTrue="1" operator="equal">
      <formula>"O K"</formula>
    </cfRule>
    <cfRule type="cellIs" dxfId="296" priority="1751" stopIfTrue="1" operator="notEqual">
      <formula>"O K"</formula>
    </cfRule>
  </conditionalFormatting>
  <conditionalFormatting sqref="E12:F12">
    <cfRule type="cellIs" dxfId="295" priority="1752" stopIfTrue="1" operator="equal">
      <formula>0</formula>
    </cfRule>
  </conditionalFormatting>
  <conditionalFormatting sqref="E2:L2 C6:E6 G6:L6 C8">
    <cfRule type="cellIs" dxfId="294" priority="1754" stopIfTrue="1" operator="equal">
      <formula>0</formula>
    </cfRule>
  </conditionalFormatting>
  <conditionalFormatting sqref="Q763:R763">
    <cfRule type="cellIs" dxfId="293" priority="1736" stopIfTrue="1" operator="lessThan">
      <formula>0</formula>
    </cfRule>
  </conditionalFormatting>
  <conditionalFormatting sqref="G8:H8">
    <cfRule type="cellIs" dxfId="292" priority="1735" stopIfTrue="1" operator="equal">
      <formula>0</formula>
    </cfRule>
  </conditionalFormatting>
  <conditionalFormatting sqref="J8:L8">
    <cfRule type="cellIs" dxfId="291" priority="1734" stopIfTrue="1" operator="equal">
      <formula>0</formula>
    </cfRule>
  </conditionalFormatting>
  <conditionalFormatting sqref="P901:P902">
    <cfRule type="cellIs" dxfId="290" priority="1733" stopIfTrue="1" operator="equal">
      <formula>0</formula>
    </cfRule>
  </conditionalFormatting>
  <conditionalFormatting sqref="T901:T902">
    <cfRule type="cellIs" dxfId="289" priority="1732" stopIfTrue="1" operator="equal">
      <formula>0</formula>
    </cfRule>
  </conditionalFormatting>
  <conditionalFormatting sqref="N10">
    <cfRule type="cellIs" dxfId="288" priority="1731" stopIfTrue="1" operator="equal">
      <formula>0</formula>
    </cfRule>
  </conditionalFormatting>
  <conditionalFormatting sqref="O336:P337">
    <cfRule type="cellIs" dxfId="287" priority="1730" stopIfTrue="1" operator="lessThan">
      <formula>0</formula>
    </cfRule>
  </conditionalFormatting>
  <conditionalFormatting sqref="Q336:Q337">
    <cfRule type="cellIs" dxfId="286" priority="1729" stopIfTrue="1" operator="lessThan">
      <formula>0</formula>
    </cfRule>
  </conditionalFormatting>
  <conditionalFormatting sqref="E2:L2 C8">
    <cfRule type="cellIs" dxfId="285" priority="1728" stopIfTrue="1" operator="equal">
      <formula>0</formula>
    </cfRule>
  </conditionalFormatting>
  <conditionalFormatting sqref="K10:L10">
    <cfRule type="cellIs" dxfId="284" priority="1726" stopIfTrue="1" operator="equal">
      <formula>0</formula>
    </cfRule>
  </conditionalFormatting>
  <conditionalFormatting sqref="D4">
    <cfRule type="cellIs" dxfId="283" priority="1716" stopIfTrue="1" operator="between">
      <formula>1000000000000</formula>
      <formula>9999999999999990</formula>
    </cfRule>
    <cfRule type="cellIs" dxfId="282" priority="1717" stopIfTrue="1" operator="between">
      <formula>1000000000</formula>
      <formula>999999999999</formula>
    </cfRule>
    <cfRule type="cellIs" dxfId="281" priority="1718" stopIfTrue="1" operator="between">
      <formula>10000</formula>
      <formula>99999999</formula>
    </cfRule>
    <cfRule type="cellIs" dxfId="280" priority="1719" stopIfTrue="1" operator="between">
      <formula>10</formula>
      <formula>9999</formula>
    </cfRule>
  </conditionalFormatting>
  <conditionalFormatting sqref="D4">
    <cfRule type="cellIs" dxfId="279" priority="1715" operator="equal">
      <formula>0</formula>
    </cfRule>
  </conditionalFormatting>
  <conditionalFormatting sqref="A3:C5">
    <cfRule type="cellIs" dxfId="278" priority="1714" operator="equal">
      <formula>"Код на общински разпоредител с бюджет"</formula>
    </cfRule>
  </conditionalFormatting>
  <conditionalFormatting sqref="G4:L4">
    <cfRule type="cellIs" dxfId="277" priority="1708" operator="equal">
      <formula>0</formula>
    </cfRule>
  </conditionalFormatting>
  <conditionalFormatting sqref="R26:R52">
    <cfRule type="cellIs" dxfId="276" priority="1669" stopIfTrue="1" operator="lessThan">
      <formula>0</formula>
    </cfRule>
  </conditionalFormatting>
  <conditionalFormatting sqref="R71:R89">
    <cfRule type="cellIs" dxfId="275" priority="1668" stopIfTrue="1" operator="lessThan">
      <formula>0</formula>
    </cfRule>
  </conditionalFormatting>
  <conditionalFormatting sqref="R103:R112">
    <cfRule type="cellIs" dxfId="274" priority="1663" stopIfTrue="1" operator="lessThan">
      <formula>0</formula>
    </cfRule>
  </conditionalFormatting>
  <conditionalFormatting sqref="R123">
    <cfRule type="cellIs" dxfId="273" priority="1508" stopIfTrue="1" operator="lessThan">
      <formula>0</formula>
    </cfRule>
  </conditionalFormatting>
  <conditionalFormatting sqref="R124">
    <cfRule type="cellIs" dxfId="272" priority="1503" stopIfTrue="1" operator="lessThan">
      <formula>0</formula>
    </cfRule>
  </conditionalFormatting>
  <conditionalFormatting sqref="R126">
    <cfRule type="cellIs" dxfId="271" priority="1498" stopIfTrue="1" operator="lessThan">
      <formula>0</formula>
    </cfRule>
  </conditionalFormatting>
  <conditionalFormatting sqref="R129">
    <cfRule type="cellIs" dxfId="270" priority="1493" stopIfTrue="1" operator="lessThan">
      <formula>0</formula>
    </cfRule>
  </conditionalFormatting>
  <conditionalFormatting sqref="R131">
    <cfRule type="cellIs" dxfId="269" priority="1488" stopIfTrue="1" operator="lessThan">
      <formula>0</formula>
    </cfRule>
  </conditionalFormatting>
  <conditionalFormatting sqref="R134">
    <cfRule type="cellIs" dxfId="268" priority="1483" stopIfTrue="1" operator="lessThan">
      <formula>0</formula>
    </cfRule>
  </conditionalFormatting>
  <conditionalFormatting sqref="R136:R138">
    <cfRule type="cellIs" dxfId="267" priority="1478" stopIfTrue="1" operator="lessThan">
      <formula>0</formula>
    </cfRule>
  </conditionalFormatting>
  <conditionalFormatting sqref="R141">
    <cfRule type="cellIs" dxfId="266" priority="1473" stopIfTrue="1" operator="lessThan">
      <formula>0</formula>
    </cfRule>
  </conditionalFormatting>
  <conditionalFormatting sqref="R144:R145">
    <cfRule type="cellIs" dxfId="265" priority="1468" stopIfTrue="1" operator="lessThan">
      <formula>0</formula>
    </cfRule>
  </conditionalFormatting>
  <conditionalFormatting sqref="R147:R149">
    <cfRule type="cellIs" dxfId="264" priority="1463" stopIfTrue="1" operator="lessThan">
      <formula>0</formula>
    </cfRule>
  </conditionalFormatting>
  <conditionalFormatting sqref="R153">
    <cfRule type="cellIs" dxfId="263" priority="1390" stopIfTrue="1" operator="lessThan">
      <formula>0</formula>
    </cfRule>
  </conditionalFormatting>
  <conditionalFormatting sqref="R152">
    <cfRule type="cellIs" dxfId="262" priority="1395" stopIfTrue="1" operator="lessThan">
      <formula>0</formula>
    </cfRule>
  </conditionalFormatting>
  <conditionalFormatting sqref="R154:R159">
    <cfRule type="cellIs" dxfId="261" priority="1385" stopIfTrue="1" operator="lessThan">
      <formula>0</formula>
    </cfRule>
  </conditionalFormatting>
  <conditionalFormatting sqref="R161:R172">
    <cfRule type="cellIs" dxfId="260" priority="1380" stopIfTrue="1" operator="lessThan">
      <formula>0</formula>
    </cfRule>
  </conditionalFormatting>
  <conditionalFormatting sqref="R188:R189">
    <cfRule type="cellIs" dxfId="259" priority="1324" stopIfTrue="1" operator="lessThan">
      <formula>0</formula>
    </cfRule>
  </conditionalFormatting>
  <conditionalFormatting sqref="R185">
    <cfRule type="cellIs" dxfId="258" priority="1329" stopIfTrue="1" operator="lessThan">
      <formula>0</formula>
    </cfRule>
  </conditionalFormatting>
  <conditionalFormatting sqref="R196">
    <cfRule type="cellIs" dxfId="257" priority="1319" stopIfTrue="1" operator="lessThan">
      <formula>0</formula>
    </cfRule>
  </conditionalFormatting>
  <conditionalFormatting sqref="R221">
    <cfRule type="cellIs" dxfId="256" priority="1264" stopIfTrue="1" operator="lessThan">
      <formula>0</formula>
    </cfRule>
  </conditionalFormatting>
  <conditionalFormatting sqref="R219">
    <cfRule type="cellIs" dxfId="255" priority="1269" stopIfTrue="1" operator="lessThan">
      <formula>0</formula>
    </cfRule>
  </conditionalFormatting>
  <conditionalFormatting sqref="R223">
    <cfRule type="cellIs" dxfId="254" priority="1259" stopIfTrue="1" operator="lessThan">
      <formula>0</formula>
    </cfRule>
  </conditionalFormatting>
  <conditionalFormatting sqref="R229:R231">
    <cfRule type="cellIs" dxfId="253" priority="1254" stopIfTrue="1" operator="lessThan">
      <formula>0</formula>
    </cfRule>
  </conditionalFormatting>
  <conditionalFormatting sqref="R239:R240">
    <cfRule type="cellIs" dxfId="252" priority="1190" stopIfTrue="1" operator="lessThan">
      <formula>0</formula>
    </cfRule>
  </conditionalFormatting>
  <conditionalFormatting sqref="R236">
    <cfRule type="cellIs" dxfId="251" priority="1195" stopIfTrue="1" operator="lessThan">
      <formula>0</formula>
    </cfRule>
  </conditionalFormatting>
  <conditionalFormatting sqref="R245:R250">
    <cfRule type="cellIs" dxfId="250" priority="1185" stopIfTrue="1" operator="lessThan">
      <formula>0</formula>
    </cfRule>
  </conditionalFormatting>
  <conditionalFormatting sqref="R253:R256">
    <cfRule type="cellIs" dxfId="249" priority="1180" stopIfTrue="1" operator="lessThan">
      <formula>0</formula>
    </cfRule>
  </conditionalFormatting>
  <conditionalFormatting sqref="R283">
    <cfRule type="cellIs" dxfId="248" priority="1175" stopIfTrue="1" operator="lessThan">
      <formula>0</formula>
    </cfRule>
  </conditionalFormatting>
  <conditionalFormatting sqref="R287:R288">
    <cfRule type="cellIs" dxfId="247" priority="1158" stopIfTrue="1" operator="lessThan">
      <formula>0</formula>
    </cfRule>
  </conditionalFormatting>
  <conditionalFormatting sqref="R291:R292">
    <cfRule type="cellIs" dxfId="246" priority="1153" stopIfTrue="1" operator="lessThan">
      <formula>0</formula>
    </cfRule>
  </conditionalFormatting>
  <conditionalFormatting sqref="R289:R290">
    <cfRule type="cellIs" dxfId="245" priority="1148" stopIfTrue="1" operator="lessThan">
      <formula>0</formula>
    </cfRule>
  </conditionalFormatting>
  <conditionalFormatting sqref="R293">
    <cfRule type="cellIs" dxfId="244" priority="1142" stopIfTrue="1" operator="lessThan">
      <formula>0</formula>
    </cfRule>
  </conditionalFormatting>
  <conditionalFormatting sqref="R294:R321">
    <cfRule type="cellIs" dxfId="243" priority="1136" stopIfTrue="1" operator="lessThan">
      <formula>0</formula>
    </cfRule>
  </conditionalFormatting>
  <conditionalFormatting sqref="R323:R326">
    <cfRule type="cellIs" dxfId="242" priority="1131" stopIfTrue="1" operator="lessThan">
      <formula>0</formula>
    </cfRule>
  </conditionalFormatting>
  <conditionalFormatting sqref="R331:R336">
    <cfRule type="cellIs" dxfId="241" priority="1126" stopIfTrue="1" operator="lessThan">
      <formula>0</formula>
    </cfRule>
  </conditionalFormatting>
  <conditionalFormatting sqref="R338:R343">
    <cfRule type="cellIs" dxfId="240" priority="1121" stopIfTrue="1" operator="lessThan">
      <formula>0</formula>
    </cfRule>
  </conditionalFormatting>
  <conditionalFormatting sqref="R346:R363">
    <cfRule type="cellIs" dxfId="239" priority="1116" stopIfTrue="1" operator="lessThan">
      <formula>0</formula>
    </cfRule>
  </conditionalFormatting>
  <conditionalFormatting sqref="R368:R379">
    <cfRule type="cellIs" dxfId="238" priority="1111" stopIfTrue="1" operator="lessThan">
      <formula>0</formula>
    </cfRule>
  </conditionalFormatting>
  <conditionalFormatting sqref="R415">
    <cfRule type="cellIs" dxfId="237" priority="1079" stopIfTrue="1" operator="lessThan">
      <formula>0</formula>
    </cfRule>
  </conditionalFormatting>
  <conditionalFormatting sqref="R579">
    <cfRule type="cellIs" dxfId="236" priority="1011" stopIfTrue="1" operator="lessThan">
      <formula>0</formula>
    </cfRule>
  </conditionalFormatting>
  <conditionalFormatting sqref="R573:R575">
    <cfRule type="cellIs" dxfId="235" priority="1016" stopIfTrue="1" operator="lessThan">
      <formula>0</formula>
    </cfRule>
  </conditionalFormatting>
  <conditionalFormatting sqref="R604">
    <cfRule type="cellIs" dxfId="234" priority="1006" stopIfTrue="1" operator="lessThan">
      <formula>0</formula>
    </cfRule>
  </conditionalFormatting>
  <conditionalFormatting sqref="R608">
    <cfRule type="cellIs" dxfId="233" priority="1001" stopIfTrue="1" operator="lessThan">
      <formula>0</formula>
    </cfRule>
  </conditionalFormatting>
  <conditionalFormatting sqref="R832:R834">
    <cfRule type="cellIs" dxfId="232" priority="996" stopIfTrue="1" operator="lessThan">
      <formula>0</formula>
    </cfRule>
  </conditionalFormatting>
  <conditionalFormatting sqref="R837:R841">
    <cfRule type="cellIs" dxfId="231" priority="991" stopIfTrue="1" operator="lessThan">
      <formula>0</formula>
    </cfRule>
  </conditionalFormatting>
  <conditionalFormatting sqref="R846">
    <cfRule type="cellIs" dxfId="230" priority="986" stopIfTrue="1" operator="lessThan">
      <formula>0</formula>
    </cfRule>
  </conditionalFormatting>
  <conditionalFormatting sqref="R858:R867">
    <cfRule type="cellIs" dxfId="229" priority="981" stopIfTrue="1" operator="lessThan">
      <formula>0</formula>
    </cfRule>
  </conditionalFormatting>
  <conditionalFormatting sqref="R884">
    <cfRule type="cellIs" dxfId="228" priority="976" stopIfTrue="1" operator="lessThan">
      <formula>0</formula>
    </cfRule>
  </conditionalFormatting>
  <conditionalFormatting sqref="R887">
    <cfRule type="cellIs" dxfId="227" priority="971" stopIfTrue="1" operator="lessThan">
      <formula>0</formula>
    </cfRule>
  </conditionalFormatting>
  <conditionalFormatting sqref="R53">
    <cfRule type="cellIs" dxfId="226" priority="884" stopIfTrue="1" operator="lessThan">
      <formula>0</formula>
    </cfRule>
  </conditionalFormatting>
  <conditionalFormatting sqref="V53">
    <cfRule type="cellIs" dxfId="225" priority="882" operator="notEqual">
      <formula>0</formula>
    </cfRule>
  </conditionalFormatting>
  <conditionalFormatting sqref="V54">
    <cfRule type="cellIs" dxfId="224" priority="881" operator="notEqual">
      <formula>0</formula>
    </cfRule>
  </conditionalFormatting>
  <conditionalFormatting sqref="V13">
    <cfRule type="cellIs" dxfId="223" priority="879" operator="notEqual">
      <formula>0</formula>
    </cfRule>
  </conditionalFormatting>
  <conditionalFormatting sqref="V12">
    <cfRule type="cellIs" dxfId="222" priority="878" operator="notEqual">
      <formula>0</formula>
    </cfRule>
  </conditionalFormatting>
  <conditionalFormatting sqref="V10">
    <cfRule type="cellIs" dxfId="221" priority="877" operator="notEqual">
      <formula>0</formula>
    </cfRule>
  </conditionalFormatting>
  <conditionalFormatting sqref="V14:V15">
    <cfRule type="cellIs" dxfId="220" priority="67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9" priority="675" operator="notEqual">
      <formula>0</formula>
    </cfRule>
  </conditionalFormatting>
  <conditionalFormatting sqref="V60:V61">
    <cfRule type="cellIs" dxfId="218" priority="673" operator="notEqual">
      <formula>0</formula>
    </cfRule>
  </conditionalFormatting>
  <conditionalFormatting sqref="V26">
    <cfRule type="cellIs" dxfId="217" priority="669" operator="notEqual">
      <formula>0</formula>
    </cfRule>
  </conditionalFormatting>
  <conditionalFormatting sqref="V27:V52">
    <cfRule type="cellIs" dxfId="216" priority="668" operator="notEqual">
      <formula>0</formula>
    </cfRule>
  </conditionalFormatting>
  <conditionalFormatting sqref="V56:V59">
    <cfRule type="cellIs" dxfId="215" priority="667" operator="notEqual">
      <formula>0</formula>
    </cfRule>
  </conditionalFormatting>
  <conditionalFormatting sqref="V62:V69">
    <cfRule type="cellIs" dxfId="214" priority="666" operator="notEqual">
      <formula>0</formula>
    </cfRule>
  </conditionalFormatting>
  <conditionalFormatting sqref="V94:V101">
    <cfRule type="cellIs" dxfId="213" priority="665" operator="notEqual">
      <formula>0</formula>
    </cfRule>
  </conditionalFormatting>
  <conditionalFormatting sqref="V114">
    <cfRule type="cellIs" dxfId="212" priority="664" operator="notEqual">
      <formula>0</formula>
    </cfRule>
  </conditionalFormatting>
  <conditionalFormatting sqref="V116">
    <cfRule type="cellIs" dxfId="211" priority="663" operator="notEqual">
      <formula>0</formula>
    </cfRule>
  </conditionalFormatting>
  <conditionalFormatting sqref="V118">
    <cfRule type="cellIs" dxfId="210" priority="662" operator="notEqual">
      <formula>0</formula>
    </cfRule>
  </conditionalFormatting>
  <conditionalFormatting sqref="V122">
    <cfRule type="cellIs" dxfId="209" priority="661" operator="notEqual">
      <formula>0</formula>
    </cfRule>
  </conditionalFormatting>
  <conditionalFormatting sqref="V125">
    <cfRule type="cellIs" dxfId="208" priority="660" operator="notEqual">
      <formula>0</formula>
    </cfRule>
  </conditionalFormatting>
  <conditionalFormatting sqref="V127:V128">
    <cfRule type="cellIs" dxfId="207" priority="659" operator="notEqual">
      <formula>0</formula>
    </cfRule>
  </conditionalFormatting>
  <conditionalFormatting sqref="V130">
    <cfRule type="cellIs" dxfId="206" priority="658" operator="notEqual">
      <formula>0</formula>
    </cfRule>
  </conditionalFormatting>
  <conditionalFormatting sqref="V132:V133">
    <cfRule type="cellIs" dxfId="205" priority="657" operator="notEqual">
      <formula>0</formula>
    </cfRule>
  </conditionalFormatting>
  <conditionalFormatting sqref="V135">
    <cfRule type="cellIs" dxfId="204" priority="656" operator="notEqual">
      <formula>0</formula>
    </cfRule>
  </conditionalFormatting>
  <conditionalFormatting sqref="V139:V140">
    <cfRule type="cellIs" dxfId="203" priority="655" operator="notEqual">
      <formula>0</formula>
    </cfRule>
  </conditionalFormatting>
  <conditionalFormatting sqref="V142:V143">
    <cfRule type="cellIs" dxfId="202" priority="654" operator="notEqual">
      <formula>0</formula>
    </cfRule>
  </conditionalFormatting>
  <conditionalFormatting sqref="V146">
    <cfRule type="cellIs" dxfId="201" priority="653" operator="notEqual">
      <formula>0</formula>
    </cfRule>
  </conditionalFormatting>
  <conditionalFormatting sqref="V150:V151">
    <cfRule type="cellIs" dxfId="200" priority="652" operator="notEqual">
      <formula>0</formula>
    </cfRule>
  </conditionalFormatting>
  <conditionalFormatting sqref="V173:V175">
    <cfRule type="cellIs" dxfId="199" priority="651" operator="notEqual">
      <formula>0</formula>
    </cfRule>
  </conditionalFormatting>
  <conditionalFormatting sqref="V184">
    <cfRule type="cellIs" dxfId="198" priority="650" operator="notEqual">
      <formula>0</formula>
    </cfRule>
  </conditionalFormatting>
  <conditionalFormatting sqref="V186:V187">
    <cfRule type="cellIs" dxfId="197" priority="649" operator="notEqual">
      <formula>0</formula>
    </cfRule>
  </conditionalFormatting>
  <conditionalFormatting sqref="V190">
    <cfRule type="cellIs" dxfId="196" priority="648" operator="notEqual">
      <formula>0</formula>
    </cfRule>
  </conditionalFormatting>
  <conditionalFormatting sqref="V195">
    <cfRule type="cellIs" dxfId="195" priority="647" operator="notEqual">
      <formula>0</formula>
    </cfRule>
  </conditionalFormatting>
  <conditionalFormatting sqref="V197:V198">
    <cfRule type="cellIs" dxfId="194" priority="646" operator="notEqual">
      <formula>0</formula>
    </cfRule>
  </conditionalFormatting>
  <conditionalFormatting sqref="V220">
    <cfRule type="cellIs" dxfId="193" priority="645" operator="notEqual">
      <formula>0</formula>
    </cfRule>
  </conditionalFormatting>
  <conditionalFormatting sqref="V222">
    <cfRule type="cellIs" dxfId="192" priority="644" operator="notEqual">
      <formula>0</formula>
    </cfRule>
  </conditionalFormatting>
  <conditionalFormatting sqref="V224:V228">
    <cfRule type="cellIs" dxfId="191" priority="643" operator="notEqual">
      <formula>0</formula>
    </cfRule>
  </conditionalFormatting>
  <conditionalFormatting sqref="V232:V235">
    <cfRule type="cellIs" dxfId="190" priority="642" operator="notEqual">
      <formula>0</formula>
    </cfRule>
  </conditionalFormatting>
  <conditionalFormatting sqref="V237:V238">
    <cfRule type="cellIs" dxfId="189" priority="641" operator="notEqual">
      <formula>0</formula>
    </cfRule>
  </conditionalFormatting>
  <conditionalFormatting sqref="V241:V244">
    <cfRule type="cellIs" dxfId="188" priority="640" operator="notEqual">
      <formula>0</formula>
    </cfRule>
  </conditionalFormatting>
  <conditionalFormatting sqref="V251:V252">
    <cfRule type="cellIs" dxfId="187" priority="639" operator="notEqual">
      <formula>0</formula>
    </cfRule>
  </conditionalFormatting>
  <conditionalFormatting sqref="V257:V270">
    <cfRule type="cellIs" dxfId="186" priority="638" operator="notEqual">
      <formula>0</formula>
    </cfRule>
  </conditionalFormatting>
  <conditionalFormatting sqref="V284">
    <cfRule type="cellIs" dxfId="185" priority="637" operator="notEqual">
      <formula>0</formula>
    </cfRule>
  </conditionalFormatting>
  <conditionalFormatting sqref="V337">
    <cfRule type="cellIs" dxfId="184" priority="636" operator="notEqual">
      <formula>0</formula>
    </cfRule>
  </conditionalFormatting>
  <conditionalFormatting sqref="V364:V367">
    <cfRule type="cellIs" dxfId="183" priority="635" operator="notEqual">
      <formula>0</formula>
    </cfRule>
  </conditionalFormatting>
  <conditionalFormatting sqref="V380:V382">
    <cfRule type="cellIs" dxfId="182" priority="634" operator="notEqual">
      <formula>0</formula>
    </cfRule>
  </conditionalFormatting>
  <conditionalFormatting sqref="V416">
    <cfRule type="cellIs" dxfId="181" priority="633" operator="notEqual">
      <formula>0</formula>
    </cfRule>
  </conditionalFormatting>
  <conditionalFormatting sqref="V566:V569">
    <cfRule type="cellIs" dxfId="180" priority="632" operator="notEqual">
      <formula>0</formula>
    </cfRule>
  </conditionalFormatting>
  <conditionalFormatting sqref="V571:V572">
    <cfRule type="cellIs" dxfId="179" priority="631" operator="notEqual">
      <formula>0</formula>
    </cfRule>
  </conditionalFormatting>
  <conditionalFormatting sqref="V576:V578">
    <cfRule type="cellIs" dxfId="178" priority="630" operator="notEqual">
      <formula>0</formula>
    </cfRule>
  </conditionalFormatting>
  <conditionalFormatting sqref="V580">
    <cfRule type="cellIs" dxfId="177" priority="629" operator="notEqual">
      <formula>0</formula>
    </cfRule>
  </conditionalFormatting>
  <conditionalFormatting sqref="V835:V836">
    <cfRule type="cellIs" dxfId="176" priority="628" operator="notEqual">
      <formula>0</formula>
    </cfRule>
  </conditionalFormatting>
  <conditionalFormatting sqref="V842:V845">
    <cfRule type="cellIs" dxfId="175" priority="627" operator="notEqual">
      <formula>0</formula>
    </cfRule>
  </conditionalFormatting>
  <conditionalFormatting sqref="V848">
    <cfRule type="cellIs" dxfId="174" priority="626" operator="notEqual">
      <formula>0</formula>
    </cfRule>
  </conditionalFormatting>
  <conditionalFormatting sqref="V868:V875">
    <cfRule type="cellIs" dxfId="173" priority="625" operator="notEqual">
      <formula>0</formula>
    </cfRule>
  </conditionalFormatting>
  <conditionalFormatting sqref="V885:V886">
    <cfRule type="cellIs" dxfId="172" priority="624" operator="notEqual">
      <formula>0</formula>
    </cfRule>
  </conditionalFormatting>
  <conditionalFormatting sqref="V55">
    <cfRule type="cellIs" dxfId="171" priority="622" operator="notEqual">
      <formula>0</formula>
    </cfRule>
  </conditionalFormatting>
  <conditionalFormatting sqref="V71:V89">
    <cfRule type="cellIs" dxfId="170" priority="621" operator="notEqual">
      <formula>0</formula>
    </cfRule>
  </conditionalFormatting>
  <conditionalFormatting sqref="V103:V112">
    <cfRule type="cellIs" dxfId="169" priority="620" operator="notEqual">
      <formula>0</formula>
    </cfRule>
  </conditionalFormatting>
  <conditionalFormatting sqref="V115">
    <cfRule type="cellIs" dxfId="168" priority="619" operator="notEqual">
      <formula>0</formula>
    </cfRule>
  </conditionalFormatting>
  <conditionalFormatting sqref="V119">
    <cfRule type="cellIs" dxfId="167" priority="617" operator="notEqual">
      <formula>0</formula>
    </cfRule>
  </conditionalFormatting>
  <conditionalFormatting sqref="V123:V124">
    <cfRule type="cellIs" dxfId="166" priority="616" operator="notEqual">
      <formula>0</formula>
    </cfRule>
  </conditionalFormatting>
  <conditionalFormatting sqref="V126">
    <cfRule type="cellIs" dxfId="165" priority="615" operator="notEqual">
      <formula>0</formula>
    </cfRule>
  </conditionalFormatting>
  <conditionalFormatting sqref="V129">
    <cfRule type="cellIs" dxfId="164" priority="614" operator="notEqual">
      <formula>0</formula>
    </cfRule>
  </conditionalFormatting>
  <conditionalFormatting sqref="V131">
    <cfRule type="cellIs" dxfId="163" priority="613" operator="notEqual">
      <formula>0</formula>
    </cfRule>
  </conditionalFormatting>
  <conditionalFormatting sqref="V134">
    <cfRule type="cellIs" dxfId="162" priority="612" operator="notEqual">
      <formula>0</formula>
    </cfRule>
  </conditionalFormatting>
  <conditionalFormatting sqref="V136:V138">
    <cfRule type="cellIs" dxfId="161" priority="611" operator="notEqual">
      <formula>0</formula>
    </cfRule>
  </conditionalFormatting>
  <conditionalFormatting sqref="V141">
    <cfRule type="cellIs" dxfId="160" priority="610" operator="notEqual">
      <formula>0</formula>
    </cfRule>
  </conditionalFormatting>
  <conditionalFormatting sqref="V144:V145">
    <cfRule type="cellIs" dxfId="159" priority="609" operator="notEqual">
      <formula>0</formula>
    </cfRule>
  </conditionalFormatting>
  <conditionalFormatting sqref="V147:V149">
    <cfRule type="cellIs" dxfId="158" priority="608" operator="notEqual">
      <formula>0</formula>
    </cfRule>
  </conditionalFormatting>
  <conditionalFormatting sqref="V152:V159">
    <cfRule type="cellIs" dxfId="157" priority="607" operator="notEqual">
      <formula>0</formula>
    </cfRule>
  </conditionalFormatting>
  <conditionalFormatting sqref="V161:V172">
    <cfRule type="cellIs" dxfId="156" priority="606" operator="notEqual">
      <formula>0</formula>
    </cfRule>
  </conditionalFormatting>
  <conditionalFormatting sqref="V185">
    <cfRule type="cellIs" dxfId="155" priority="605" operator="notEqual">
      <formula>0</formula>
    </cfRule>
  </conditionalFormatting>
  <conditionalFormatting sqref="V188:V189">
    <cfRule type="cellIs" dxfId="154" priority="604" operator="notEqual">
      <formula>0</formula>
    </cfRule>
  </conditionalFormatting>
  <conditionalFormatting sqref="V196">
    <cfRule type="cellIs" dxfId="153" priority="603" operator="notEqual">
      <formula>0</formula>
    </cfRule>
  </conditionalFormatting>
  <conditionalFormatting sqref="V219">
    <cfRule type="cellIs" dxfId="152" priority="602" operator="notEqual">
      <formula>0</formula>
    </cfRule>
  </conditionalFormatting>
  <conditionalFormatting sqref="V221">
    <cfRule type="cellIs" dxfId="151" priority="601" operator="notEqual">
      <formula>0</formula>
    </cfRule>
  </conditionalFormatting>
  <conditionalFormatting sqref="V223">
    <cfRule type="cellIs" dxfId="150" priority="600" operator="notEqual">
      <formula>0</formula>
    </cfRule>
  </conditionalFormatting>
  <conditionalFormatting sqref="V229:V231">
    <cfRule type="cellIs" dxfId="149" priority="599" operator="notEqual">
      <formula>0</formula>
    </cfRule>
  </conditionalFormatting>
  <conditionalFormatting sqref="V236">
    <cfRule type="cellIs" dxfId="148" priority="598" operator="notEqual">
      <formula>0</formula>
    </cfRule>
  </conditionalFormatting>
  <conditionalFormatting sqref="V239:V240">
    <cfRule type="cellIs" dxfId="147" priority="597" operator="notEqual">
      <formula>0</formula>
    </cfRule>
  </conditionalFormatting>
  <conditionalFormatting sqref="V245:V250">
    <cfRule type="cellIs" dxfId="146" priority="596" operator="notEqual">
      <formula>0</formula>
    </cfRule>
  </conditionalFormatting>
  <conditionalFormatting sqref="V253:V256">
    <cfRule type="cellIs" dxfId="145" priority="595" operator="notEqual">
      <formula>0</formula>
    </cfRule>
  </conditionalFormatting>
  <conditionalFormatting sqref="V283">
    <cfRule type="cellIs" dxfId="144" priority="594" operator="notEqual">
      <formula>0</formula>
    </cfRule>
  </conditionalFormatting>
  <conditionalFormatting sqref="V286:V288">
    <cfRule type="cellIs" dxfId="143" priority="593" operator="notEqual">
      <formula>0</formula>
    </cfRule>
  </conditionalFormatting>
  <conditionalFormatting sqref="V289:V321">
    <cfRule type="cellIs" dxfId="142" priority="592" operator="notEqual">
      <formula>0</formula>
    </cfRule>
  </conditionalFormatting>
  <conditionalFormatting sqref="V323:V326">
    <cfRule type="cellIs" dxfId="141" priority="591" operator="notEqual">
      <formula>0</formula>
    </cfRule>
  </conditionalFormatting>
  <conditionalFormatting sqref="V331:V336">
    <cfRule type="cellIs" dxfId="140" priority="590" operator="notEqual">
      <formula>0</formula>
    </cfRule>
  </conditionalFormatting>
  <conditionalFormatting sqref="V338:V343">
    <cfRule type="cellIs" dxfId="139" priority="589" operator="notEqual">
      <formula>0</formula>
    </cfRule>
  </conditionalFormatting>
  <conditionalFormatting sqref="V346:V363">
    <cfRule type="cellIs" dxfId="138" priority="588" operator="notEqual">
      <formula>0</formula>
    </cfRule>
  </conditionalFormatting>
  <conditionalFormatting sqref="V368:V379">
    <cfRule type="cellIs" dxfId="137" priority="587" operator="notEqual">
      <formula>0</formula>
    </cfRule>
  </conditionalFormatting>
  <conditionalFormatting sqref="V415">
    <cfRule type="cellIs" dxfId="136" priority="586" operator="notEqual">
      <formula>0</formula>
    </cfRule>
  </conditionalFormatting>
  <conditionalFormatting sqref="V573:V575">
    <cfRule type="cellIs" dxfId="135" priority="585" operator="notEqual">
      <formula>0</formula>
    </cfRule>
  </conditionalFormatting>
  <conditionalFormatting sqref="V579">
    <cfRule type="cellIs" dxfId="134" priority="584" operator="notEqual">
      <formula>0</formula>
    </cfRule>
  </conditionalFormatting>
  <conditionalFormatting sqref="V604">
    <cfRule type="cellIs" dxfId="133" priority="583" operator="notEqual">
      <formula>0</formula>
    </cfRule>
  </conditionalFormatting>
  <conditionalFormatting sqref="V608">
    <cfRule type="cellIs" dxfId="132" priority="582" operator="notEqual">
      <formula>0</formula>
    </cfRule>
  </conditionalFormatting>
  <conditionalFormatting sqref="V832:V834">
    <cfRule type="cellIs" dxfId="131" priority="581" operator="notEqual">
      <formula>0</formula>
    </cfRule>
  </conditionalFormatting>
  <conditionalFormatting sqref="V837:V841">
    <cfRule type="cellIs" dxfId="130" priority="580" operator="notEqual">
      <formula>0</formula>
    </cfRule>
  </conditionalFormatting>
  <conditionalFormatting sqref="V846">
    <cfRule type="cellIs" dxfId="129" priority="579" operator="notEqual">
      <formula>0</formula>
    </cfRule>
  </conditionalFormatting>
  <conditionalFormatting sqref="V858:V867">
    <cfRule type="cellIs" dxfId="128" priority="578" operator="notEqual">
      <formula>0</formula>
    </cfRule>
  </conditionalFormatting>
  <conditionalFormatting sqref="V884">
    <cfRule type="cellIs" dxfId="127" priority="577" operator="notEqual">
      <formula>0</formula>
    </cfRule>
  </conditionalFormatting>
  <conditionalFormatting sqref="V117">
    <cfRule type="cellIs" dxfId="126" priority="543" operator="notEqual">
      <formula>0</formula>
    </cfRule>
  </conditionalFormatting>
  <conditionalFormatting sqref="V847">
    <cfRule type="cellIs" dxfId="125" priority="531" operator="equal">
      <formula>1</formula>
    </cfRule>
    <cfRule type="cellIs" dxfId="124" priority="532" operator="notEqual">
      <formula>0</formula>
    </cfRule>
  </conditionalFormatting>
  <conditionalFormatting sqref="V178">
    <cfRule type="cellIs" dxfId="123" priority="529" operator="equal">
      <formula>1</formula>
    </cfRule>
    <cfRule type="cellIs" dxfId="122" priority="530" operator="notEqual">
      <formula>0</formula>
    </cfRule>
  </conditionalFormatting>
  <conditionalFormatting sqref="V90:V93">
    <cfRule type="cellIs" dxfId="121" priority="527" operator="equal">
      <formula>1</formula>
    </cfRule>
    <cfRule type="cellIs" dxfId="120" priority="528" operator="notEqual">
      <formula>0</formula>
    </cfRule>
  </conditionalFormatting>
  <conditionalFormatting sqref="V16:V25">
    <cfRule type="cellIs" dxfId="119" priority="525" operator="equal">
      <formula>1</formula>
    </cfRule>
    <cfRule type="cellIs" dxfId="118" priority="526" operator="notEqual">
      <formula>0</formula>
    </cfRule>
  </conditionalFormatting>
  <conditionalFormatting sqref="R62:R69">
    <cfRule type="cellIs" dxfId="117" priority="501" stopIfTrue="1" operator="lessThan">
      <formula>0</formula>
    </cfRule>
  </conditionalFormatting>
  <conditionalFormatting sqref="R122">
    <cfRule type="cellIs" dxfId="116" priority="491" stopIfTrue="1" operator="lessThan">
      <formula>0</formula>
    </cfRule>
  </conditionalFormatting>
  <conditionalFormatting sqref="R56:R59">
    <cfRule type="cellIs" dxfId="115" priority="506" stopIfTrue="1" operator="lessThan">
      <formula>0</formula>
    </cfRule>
  </conditionalFormatting>
  <conditionalFormatting sqref="R118">
    <cfRule type="cellIs" dxfId="114" priority="496" stopIfTrue="1" operator="lessThan">
      <formula>0</formula>
    </cfRule>
  </conditionalFormatting>
  <conditionalFormatting sqref="R125">
    <cfRule type="cellIs" dxfId="113" priority="486" stopIfTrue="1" operator="lessThan">
      <formula>0</formula>
    </cfRule>
  </conditionalFormatting>
  <conditionalFormatting sqref="R127:R128">
    <cfRule type="cellIs" dxfId="112" priority="481" stopIfTrue="1" operator="lessThan">
      <formula>0</formula>
    </cfRule>
  </conditionalFormatting>
  <conditionalFormatting sqref="R130">
    <cfRule type="cellIs" dxfId="111" priority="476" stopIfTrue="1" operator="lessThan">
      <formula>0</formula>
    </cfRule>
  </conditionalFormatting>
  <conditionalFormatting sqref="R132:R133">
    <cfRule type="cellIs" dxfId="110" priority="471" stopIfTrue="1" operator="lessThan">
      <formula>0</formula>
    </cfRule>
  </conditionalFormatting>
  <conditionalFormatting sqref="R135">
    <cfRule type="cellIs" dxfId="109" priority="466" stopIfTrue="1" operator="lessThan">
      <formula>0</formula>
    </cfRule>
  </conditionalFormatting>
  <conditionalFormatting sqref="R139:R140">
    <cfRule type="cellIs" dxfId="108" priority="461" stopIfTrue="1" operator="lessThan">
      <formula>0</formula>
    </cfRule>
  </conditionalFormatting>
  <conditionalFormatting sqref="R142">
    <cfRule type="cellIs" dxfId="107" priority="456" stopIfTrue="1" operator="lessThan">
      <formula>0</formula>
    </cfRule>
  </conditionalFormatting>
  <conditionalFormatting sqref="R143">
    <cfRule type="cellIs" dxfId="106" priority="451" stopIfTrue="1" operator="lessThan">
      <formula>0</formula>
    </cfRule>
  </conditionalFormatting>
  <conditionalFormatting sqref="R146">
    <cfRule type="cellIs" dxfId="105" priority="446" stopIfTrue="1" operator="lessThan">
      <formula>0</formula>
    </cfRule>
  </conditionalFormatting>
  <conditionalFormatting sqref="R150:R151">
    <cfRule type="cellIs" dxfId="104" priority="441" stopIfTrue="1" operator="lessThan">
      <formula>0</formula>
    </cfRule>
  </conditionalFormatting>
  <conditionalFormatting sqref="R173:R175">
    <cfRule type="cellIs" dxfId="103" priority="436" stopIfTrue="1" operator="lessThan">
      <formula>0</formula>
    </cfRule>
  </conditionalFormatting>
  <conditionalFormatting sqref="R184">
    <cfRule type="cellIs" dxfId="102" priority="431" stopIfTrue="1" operator="lessThan">
      <formula>0</formula>
    </cfRule>
  </conditionalFormatting>
  <conditionalFormatting sqref="R186:R187">
    <cfRule type="cellIs" dxfId="101" priority="426" stopIfTrue="1" operator="lessThan">
      <formula>0</formula>
    </cfRule>
  </conditionalFormatting>
  <conditionalFormatting sqref="R190">
    <cfRule type="cellIs" dxfId="100" priority="421" stopIfTrue="1" operator="lessThan">
      <formula>0</formula>
    </cfRule>
  </conditionalFormatting>
  <conditionalFormatting sqref="R195">
    <cfRule type="cellIs" dxfId="99" priority="416" stopIfTrue="1" operator="lessThan">
      <formula>0</formula>
    </cfRule>
  </conditionalFormatting>
  <conditionalFormatting sqref="R197:R198">
    <cfRule type="cellIs" dxfId="98" priority="411" stopIfTrue="1" operator="lessThan">
      <formula>0</formula>
    </cfRule>
  </conditionalFormatting>
  <conditionalFormatting sqref="R220">
    <cfRule type="cellIs" dxfId="97" priority="406" stopIfTrue="1" operator="lessThan">
      <formula>0</formula>
    </cfRule>
  </conditionalFormatting>
  <conditionalFormatting sqref="R222">
    <cfRule type="cellIs" dxfId="96" priority="401" stopIfTrue="1" operator="lessThan">
      <formula>0</formula>
    </cfRule>
  </conditionalFormatting>
  <conditionalFormatting sqref="R224:R228">
    <cfRule type="cellIs" dxfId="95" priority="396" stopIfTrue="1" operator="lessThan">
      <formula>0</formula>
    </cfRule>
  </conditionalFormatting>
  <conditionalFormatting sqref="R232:R235">
    <cfRule type="cellIs" dxfId="94" priority="391" stopIfTrue="1" operator="lessThan">
      <formula>0</formula>
    </cfRule>
  </conditionalFormatting>
  <conditionalFormatting sqref="R237:R238">
    <cfRule type="cellIs" dxfId="93" priority="386" stopIfTrue="1" operator="lessThan">
      <formula>0</formula>
    </cfRule>
  </conditionalFormatting>
  <conditionalFormatting sqref="R241:R244">
    <cfRule type="cellIs" dxfId="92" priority="381" stopIfTrue="1" operator="lessThan">
      <formula>0</formula>
    </cfRule>
  </conditionalFormatting>
  <conditionalFormatting sqref="R251:R252">
    <cfRule type="cellIs" dxfId="91" priority="376" stopIfTrue="1" operator="lessThan">
      <formula>0</formula>
    </cfRule>
  </conditionalFormatting>
  <conditionalFormatting sqref="R257:R270">
    <cfRule type="cellIs" dxfId="90" priority="371" stopIfTrue="1" operator="lessThan">
      <formula>0</formula>
    </cfRule>
  </conditionalFormatting>
  <conditionalFormatting sqref="R284">
    <cfRule type="cellIs" dxfId="89" priority="366" stopIfTrue="1" operator="lessThan">
      <formula>0</formula>
    </cfRule>
  </conditionalFormatting>
  <conditionalFormatting sqref="R337">
    <cfRule type="cellIs" dxfId="88" priority="361" stopIfTrue="1" operator="lessThan">
      <formula>0</formula>
    </cfRule>
  </conditionalFormatting>
  <conditionalFormatting sqref="R364:R367">
    <cfRule type="cellIs" dxfId="87" priority="356" stopIfTrue="1" operator="lessThan">
      <formula>0</formula>
    </cfRule>
  </conditionalFormatting>
  <conditionalFormatting sqref="R380:R382">
    <cfRule type="cellIs" dxfId="86" priority="351" stopIfTrue="1" operator="lessThan">
      <formula>0</formula>
    </cfRule>
  </conditionalFormatting>
  <conditionalFormatting sqref="R416">
    <cfRule type="cellIs" dxfId="85" priority="346" stopIfTrue="1" operator="lessThan">
      <formula>0</formula>
    </cfRule>
  </conditionalFormatting>
  <conditionalFormatting sqref="R566:R569">
    <cfRule type="cellIs" dxfId="84" priority="341" stopIfTrue="1" operator="lessThan">
      <formula>0</formula>
    </cfRule>
  </conditionalFormatting>
  <conditionalFormatting sqref="R571:R572">
    <cfRule type="cellIs" dxfId="83" priority="336" stopIfTrue="1" operator="lessThan">
      <formula>0</formula>
    </cfRule>
  </conditionalFormatting>
  <conditionalFormatting sqref="R576:R578">
    <cfRule type="cellIs" dxfId="82" priority="331" stopIfTrue="1" operator="lessThan">
      <formula>0</formula>
    </cfRule>
  </conditionalFormatting>
  <conditionalFormatting sqref="R580">
    <cfRule type="cellIs" dxfId="81" priority="326" stopIfTrue="1" operator="lessThan">
      <formula>0</formula>
    </cfRule>
  </conditionalFormatting>
  <conditionalFormatting sqref="R835:R836">
    <cfRule type="cellIs" dxfId="80" priority="321" stopIfTrue="1" operator="lessThan">
      <formula>0</formula>
    </cfRule>
  </conditionalFormatting>
  <conditionalFormatting sqref="R842:R845">
    <cfRule type="cellIs" dxfId="79" priority="316" stopIfTrue="1" operator="lessThan">
      <formula>0</formula>
    </cfRule>
  </conditionalFormatting>
  <conditionalFormatting sqref="R848">
    <cfRule type="cellIs" dxfId="78" priority="311" stopIfTrue="1" operator="lessThan">
      <formula>0</formula>
    </cfRule>
  </conditionalFormatting>
  <conditionalFormatting sqref="R868:R875">
    <cfRule type="cellIs" dxfId="77" priority="306" stopIfTrue="1" operator="lessThan">
      <formula>0</formula>
    </cfRule>
  </conditionalFormatting>
  <conditionalFormatting sqref="R885:R886">
    <cfRule type="cellIs" dxfId="76" priority="301" stopIfTrue="1" operator="lessThan">
      <formula>0</formula>
    </cfRule>
  </conditionalFormatting>
  <conditionalFormatting sqref="T570">
    <cfRule type="cellIs" dxfId="75" priority="24" stopIfTrue="1" operator="lessThan">
      <formula>0</formula>
    </cfRule>
  </conditionalFormatting>
  <conditionalFormatting sqref="V402:V409">
    <cfRule type="cellIs" dxfId="74" priority="38" operator="equal">
      <formula>1</formula>
    </cfRule>
    <cfRule type="cellIs" dxfId="73" priority="39" operator="notEqual">
      <formula>0</formula>
    </cfRule>
  </conditionalFormatting>
  <conditionalFormatting sqref="V640">
    <cfRule type="cellIs" dxfId="72" priority="36" operator="equal">
      <formula>1</formula>
    </cfRule>
    <cfRule type="cellIs" dxfId="71" priority="37" operator="notEqual">
      <formula>0</formula>
    </cfRule>
  </conditionalFormatting>
  <conditionalFormatting sqref="V667">
    <cfRule type="cellIs" dxfId="70" priority="34" operator="equal">
      <formula>1</formula>
    </cfRule>
    <cfRule type="cellIs" dxfId="69" priority="35" operator="notEqual">
      <formula>0</formula>
    </cfRule>
  </conditionalFormatting>
  <conditionalFormatting sqref="V763">
    <cfRule type="cellIs" dxfId="68" priority="32" operator="equal">
      <formula>1</formula>
    </cfRule>
    <cfRule type="cellIs" dxfId="67" priority="33" operator="notEqual">
      <formula>0</formula>
    </cfRule>
  </conditionalFormatting>
  <conditionalFormatting sqref="Q761:R761">
    <cfRule type="cellIs" dxfId="66" priority="31" stopIfTrue="1" operator="lessThan">
      <formula>0</formula>
    </cfRule>
  </conditionalFormatting>
  <conditionalFormatting sqref="V761">
    <cfRule type="cellIs" dxfId="65" priority="29" operator="equal">
      <formula>1</formula>
    </cfRule>
    <cfRule type="cellIs" dxfId="64" priority="30" operator="notEqual">
      <formula>0</formula>
    </cfRule>
  </conditionalFormatting>
  <conditionalFormatting sqref="H13:L13">
    <cfRule type="cellIs" dxfId="63" priority="28" operator="notEqual">
      <formula>0</formula>
    </cfRule>
  </conditionalFormatting>
  <conditionalFormatting sqref="S115 S113:T113 S117 S383:T383">
    <cfRule type="cellIs" dxfId="62" priority="27" stopIfTrue="1" operator="lessThan">
      <formula>0</formula>
    </cfRule>
  </conditionalFormatting>
  <conditionalFormatting sqref="S570">
    <cfRule type="cellIs" dxfId="61" priority="26" stopIfTrue="1" operator="lessThan">
      <formula>0</formula>
    </cfRule>
  </conditionalFormatting>
  <conditionalFormatting sqref="S570">
    <cfRule type="expression" dxfId="60" priority="25">
      <formula>(#REF!+#REF!)&lt;&gt;(#REF!+#REF!)</formula>
    </cfRule>
  </conditionalFormatting>
  <conditionalFormatting sqref="T570">
    <cfRule type="expression" dxfId="59" priority="23">
      <formula>(#REF!+#REF!)&lt;&gt;(#REF!+#REF!)</formula>
    </cfRule>
  </conditionalFormatting>
  <conditionalFormatting sqref="T115">
    <cfRule type="cellIs" dxfId="58" priority="22" stopIfTrue="1" operator="lessThan">
      <formula>0</formula>
    </cfRule>
  </conditionalFormatting>
  <conditionalFormatting sqref="T115">
    <cfRule type="expression" dxfId="57" priority="19">
      <formula>#REF!&lt;0</formula>
    </cfRule>
    <cfRule type="expression" dxfId="56" priority="20">
      <formula>AND($N$4="12",ABS(#REF!+#REF!)&gt;ABS(#REF!+#REF!),#REF!+#REF!&lt;0)</formula>
    </cfRule>
    <cfRule type="expression" dxfId="55" priority="21">
      <formula>AND(ABS(#REF!+#REF!)&gt;ABS(#REF!+#REF!),#REF!+#REF!&gt;0)</formula>
    </cfRule>
  </conditionalFormatting>
  <conditionalFormatting sqref="T117">
    <cfRule type="cellIs" dxfId="54" priority="18" stopIfTrue="1" operator="lessThan">
      <formula>0</formula>
    </cfRule>
  </conditionalFormatting>
  <conditionalFormatting sqref="T117">
    <cfRule type="expression" dxfId="53" priority="15">
      <formula>#REF!&lt;0</formula>
    </cfRule>
    <cfRule type="expression" dxfId="52" priority="16">
      <formula>AND($N$4="12",ABS(#REF!+#REF!)&gt;ABS(#REF!+#REF!),#REF!+#REF!&lt;0)</formula>
    </cfRule>
    <cfRule type="expression" dxfId="51" priority="17">
      <formula>AND(ABS(#REF!+#REF!)&gt;ABS(#REF!+#REF!),#REF!+#REF!&gt;0)</formula>
    </cfRule>
  </conditionalFormatting>
  <conditionalFormatting sqref="S14:T112">
    <cfRule type="cellIs" dxfId="50" priority="14" stopIfTrue="1" operator="lessThan">
      <formula>0</formula>
    </cfRule>
  </conditionalFormatting>
  <conditionalFormatting sqref="S114:T114">
    <cfRule type="cellIs" dxfId="49" priority="13" stopIfTrue="1" operator="lessThan">
      <formula>0</formula>
    </cfRule>
  </conditionalFormatting>
  <conditionalFormatting sqref="S116:T116">
    <cfRule type="cellIs" dxfId="48" priority="12" stopIfTrue="1" operator="lessThan">
      <formula>0</formula>
    </cfRule>
  </conditionalFormatting>
  <conditionalFormatting sqref="S118:T335 S338:T382">
    <cfRule type="cellIs" dxfId="47" priority="11" stopIfTrue="1" operator="lessThan">
      <formula>0</formula>
    </cfRule>
  </conditionalFormatting>
  <conditionalFormatting sqref="S336:T337">
    <cfRule type="cellIs" dxfId="46" priority="10" stopIfTrue="1" operator="lessThan">
      <formula>0</formula>
    </cfRule>
  </conditionalFormatting>
  <conditionalFormatting sqref="S384:T565">
    <cfRule type="cellIs" dxfId="45" priority="9" stopIfTrue="1" operator="lessThan">
      <formula>0</formula>
    </cfRule>
  </conditionalFormatting>
  <conditionalFormatting sqref="S566:T569">
    <cfRule type="cellIs" dxfId="44" priority="8" stopIfTrue="1" operator="lessThan">
      <formula>0</formula>
    </cfRule>
  </conditionalFormatting>
  <conditionalFormatting sqref="S573:T828">
    <cfRule type="cellIs" dxfId="43" priority="7" stopIfTrue="1" operator="lessThan">
      <formula>0</formula>
    </cfRule>
  </conditionalFormatting>
  <conditionalFormatting sqref="S571:T572">
    <cfRule type="cellIs" dxfId="42" priority="6" stopIfTrue="1" operator="lessThan">
      <formula>0</formula>
    </cfRule>
  </conditionalFormatting>
  <conditionalFormatting sqref="S832:T887">
    <cfRule type="cellIs" dxfId="41" priority="5" stopIfTrue="1" operator="lessThan">
      <formula>0</formula>
    </cfRule>
  </conditionalFormatting>
  <conditionalFormatting sqref="R115">
    <cfRule type="cellIs" dxfId="40" priority="4" stopIfTrue="1" operator="lessThan">
      <formula>0</formula>
    </cfRule>
  </conditionalFormatting>
  <conditionalFormatting sqref="R114">
    <cfRule type="cellIs" dxfId="39" priority="3" stopIfTrue="1" operator="lessThan">
      <formula>0</formula>
    </cfRule>
  </conditionalFormatting>
  <conditionalFormatting sqref="R117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2022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2016</v>
      </c>
      <c r="C355" s="2099" t="s">
        <v>2017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2018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2019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2020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2021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V67"/>
  <sheetViews>
    <sheetView showZeros="0" zoomScaleNormal="100" workbookViewId="0">
      <selection activeCell="B35" sqref="B35:L35"/>
    </sheetView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94">
        <f>IF('Local-&amp;-SSF'!I6=0,+IF('Local-&amp;-SSF'!E6=0,0,IF(OR('TRIAL-BALANCE'!AM739&lt;&gt;0,'TRIAL-BALANCE'!AN739&lt;&gt;0),"Сметка 7500 не може да се ползва от общината!",0)),0)</f>
        <v>0</v>
      </c>
      <c r="C2" s="2394"/>
      <c r="D2" s="2394"/>
      <c r="E2" s="2394"/>
      <c r="F2" s="2394"/>
      <c r="G2" s="2394"/>
      <c r="H2" s="2394"/>
      <c r="I2" s="2394"/>
      <c r="J2" s="1379"/>
      <c r="K2" s="1379"/>
      <c r="L2" s="1379"/>
      <c r="M2" s="2096">
        <f>+IF($N2=0,0," ")</f>
        <v>0</v>
      </c>
      <c r="N2" s="2382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82"/>
      <c r="P2" s="2382"/>
      <c r="Q2" s="2382"/>
      <c r="R2" s="2382"/>
      <c r="S2" s="2383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86" t="s">
        <v>1968</v>
      </c>
      <c r="C4" s="2387"/>
      <c r="D4" s="2387"/>
      <c r="E4" s="2387"/>
      <c r="F4" s="2387"/>
      <c r="G4" s="2387"/>
      <c r="H4" s="2387"/>
      <c r="I4" s="2388"/>
      <c r="J4" s="1379"/>
      <c r="K4" s="1387" t="s">
        <v>1257</v>
      </c>
      <c r="L4" s="1379"/>
      <c r="M4" s="2392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92"/>
      <c r="O4" s="2393"/>
      <c r="P4" s="1387" t="s">
        <v>1256</v>
      </c>
      <c r="Q4" s="2029"/>
      <c r="R4" s="2390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1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84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84"/>
      <c r="P6" s="2384"/>
      <c r="Q6" s="2384"/>
      <c r="R6" s="2384"/>
      <c r="S6" s="2385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86" t="s">
        <v>2015</v>
      </c>
      <c r="C8" s="2387"/>
      <c r="D8" s="2387"/>
      <c r="E8" s="2387"/>
      <c r="F8" s="2387"/>
      <c r="G8" s="2387"/>
      <c r="H8" s="2387"/>
      <c r="I8" s="2388"/>
      <c r="J8" s="1379"/>
      <c r="K8" s="1384" t="str">
        <f>+IF(+K4="ДА","НЕ","ДА")</f>
        <v>ДА</v>
      </c>
      <c r="L8" s="2112"/>
      <c r="M8" s="2392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92"/>
      <c r="O8" s="2393"/>
      <c r="P8" s="1387" t="s">
        <v>1256</v>
      </c>
      <c r="Q8" s="2029"/>
      <c r="R8" s="2390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1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89">
        <f>+IF(AND(+ROUND(O13,2)=0,+ROUND(S13,2)=0),0,+IF($K$4="ДА","Нетното салдо на с/ка 4500 в БЮДЖЕТ не е равно на нула! Неравнението е в:",0))</f>
        <v>0</v>
      </c>
      <c r="C13" s="2389"/>
      <c r="D13" s="2389"/>
      <c r="E13" s="2389"/>
      <c r="F13" s="2389"/>
      <c r="G13" s="2389"/>
      <c r="H13" s="2389"/>
      <c r="I13" s="2389"/>
      <c r="J13" s="2389"/>
      <c r="K13" s="2389"/>
      <c r="L13" s="2389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0">
        <f>+IF(AND(+ROUND(O14,2)=0,+ROUND(S14,2)=0),0,+IF($K$4="ДА","Нетното салдо на с/ка 4500 в СЕС не е равно на нула! Неравнението е в:",0))</f>
        <v>0</v>
      </c>
      <c r="C14" s="2380"/>
      <c r="D14" s="2380"/>
      <c r="E14" s="2380"/>
      <c r="F14" s="2380"/>
      <c r="G14" s="2380"/>
      <c r="H14" s="2380"/>
      <c r="I14" s="2380"/>
      <c r="J14" s="2380"/>
      <c r="K14" s="2380"/>
      <c r="L14" s="2380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0">
        <f>+IF(AND(+ROUND(O15,2)=0,+ROUND(S15,2)=0),0,+IF($K$4="ДА","Нетното салдо на с/ка 4500 в ДСД не е равно на нула! Неравнението е в:",0))</f>
        <v>0</v>
      </c>
      <c r="C15" s="2380"/>
      <c r="D15" s="2380"/>
      <c r="E15" s="2380"/>
      <c r="F15" s="2380"/>
      <c r="G15" s="2380"/>
      <c r="H15" s="2380"/>
      <c r="I15" s="2380"/>
      <c r="J15" s="2380"/>
      <c r="K15" s="2380"/>
      <c r="L15" s="2380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0">
        <f>+IF(AND(+ROUND(O17,2)=0,+ROUND(S17,2)=0),0,+IF($K$4="ДА","Нетното салдо на с/ка 4501 не е равно на нула! Неравнението е в:",0))</f>
        <v>0</v>
      </c>
      <c r="C17" s="2380"/>
      <c r="D17" s="2380"/>
      <c r="E17" s="2380"/>
      <c r="F17" s="2380"/>
      <c r="G17" s="2380"/>
      <c r="H17" s="2380"/>
      <c r="I17" s="2380"/>
      <c r="J17" s="2380"/>
      <c r="K17" s="2380"/>
      <c r="L17" s="2380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0">
        <f>+IF(AND(+ROUND(O18,2)=0,+ROUND(S18,2)=0),0,+IF($K$4="ДА","Нетното салдо на с/ка 4502 не е равно на нула! Неравнението е в:",0))</f>
        <v>0</v>
      </c>
      <c r="C18" s="2380"/>
      <c r="D18" s="2380"/>
      <c r="E18" s="2380"/>
      <c r="F18" s="2380"/>
      <c r="G18" s="2380"/>
      <c r="H18" s="2380"/>
      <c r="I18" s="2380"/>
      <c r="J18" s="2380"/>
      <c r="K18" s="2380"/>
      <c r="L18" s="2380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0">
        <f>+IF(AND(+ROUND(O19,2)=0,+ROUND(S19,2)=0),0,+IF($K$4="ДА","Нетното салдо на с/ка 4503 не е равно на нула! Неравнението е в:",0))</f>
        <v>0</v>
      </c>
      <c r="C19" s="2380"/>
      <c r="D19" s="2380"/>
      <c r="E19" s="2380"/>
      <c r="F19" s="2380"/>
      <c r="G19" s="2380"/>
      <c r="H19" s="2380"/>
      <c r="I19" s="2380"/>
      <c r="J19" s="2380"/>
      <c r="K19" s="2380"/>
      <c r="L19" s="2380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1">
        <f>+IF(+ROUND(O21,2)=0,0,+IF($K$4="ДА","Нетното салдо на с/ка 7500 в БЮДЖЕТ не е равно на нула! Неравнението е в:",0))</f>
        <v>0</v>
      </c>
      <c r="C21" s="2381"/>
      <c r="D21" s="2381"/>
      <c r="E21" s="2381"/>
      <c r="F21" s="2381"/>
      <c r="G21" s="2381"/>
      <c r="H21" s="2381"/>
      <c r="I21" s="2381"/>
      <c r="J21" s="2381"/>
      <c r="K21" s="2381"/>
      <c r="L21" s="2381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78">
        <f>+IF('TRIAL-BALANCE'!AV13=0,0,"Грешни КРАЙНИ салда в БЮДЖЕТ")</f>
        <v>0</v>
      </c>
      <c r="S21" s="2378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0">
        <f>+IF(+ROUND(O22,2)=0,0,+IF($K$4="ДА","Нетното салдо на с/ка 7500 в СЕС не е равно на нула! Неравнението е в:",0))</f>
        <v>0</v>
      </c>
      <c r="C22" s="2380"/>
      <c r="D22" s="2380"/>
      <c r="E22" s="2380"/>
      <c r="F22" s="2380"/>
      <c r="G22" s="2380"/>
      <c r="H22" s="2380"/>
      <c r="I22" s="2380"/>
      <c r="J22" s="2380"/>
      <c r="K22" s="2380"/>
      <c r="L22" s="2380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78">
        <f>+IF('TRIAL-BALANCE'!AW13=0,0,"Грешни КРАЙНИ салда в СЕС")</f>
        <v>0</v>
      </c>
      <c r="S22" s="2378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0">
        <f>+IF(+ROUND(O23,2)=0,0,+IF($K$4="ДА","Нетното салдо на с/ка 7500 в ДСД не е равно на нула! Неравнението е в:",0))</f>
        <v>0</v>
      </c>
      <c r="C23" s="2380"/>
      <c r="D23" s="2380"/>
      <c r="E23" s="2380"/>
      <c r="F23" s="2380"/>
      <c r="G23" s="2380"/>
      <c r="H23" s="2380"/>
      <c r="I23" s="2380"/>
      <c r="J23" s="2380"/>
      <c r="K23" s="2380"/>
      <c r="L23" s="2380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77">
        <f>+IF(+'NF-KSF-TRIAL-BAL-2020'!V13=0,0,"Грешни КРАЙНИ салда в СЕС - NF-CSF")</f>
        <v>0</v>
      </c>
      <c r="S23" s="2377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79">
        <f>+IF(AND(R23=0,R25=0),0," ")</f>
        <v>0</v>
      </c>
      <c r="S24" s="2379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1">
        <f>+IF(+ROUND(O25,2)=0,0,+IF($K$4="ДА","Нетното салдо на с/ка 7501 в БЮДЖЕТ не е равно на нула! Неравнението е в:",0))</f>
        <v>0</v>
      </c>
      <c r="C25" s="2381"/>
      <c r="D25" s="2381"/>
      <c r="E25" s="2381"/>
      <c r="F25" s="2381"/>
      <c r="G25" s="2381"/>
      <c r="H25" s="2381"/>
      <c r="I25" s="2381"/>
      <c r="J25" s="2381"/>
      <c r="K25" s="2381"/>
      <c r="L25" s="2381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377">
        <f>+IF(+'RA-TRIAL-BAL-2020'!V13=0,0,"Грешни КРАЙНИ салда в СЕС - RA")</f>
        <v>0</v>
      </c>
      <c r="S25" s="2377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0">
        <f>+IF(+ROUND(O26,2)=0,0,+IF($K$4="ДА","Нетното салдо на с/ка 7501 в СЕС не е равно на нула! Неравнението е в:",0))</f>
        <v>0</v>
      </c>
      <c r="C26" s="2380"/>
      <c r="D26" s="2380"/>
      <c r="E26" s="2380"/>
      <c r="F26" s="2380"/>
      <c r="G26" s="2380"/>
      <c r="H26" s="2380"/>
      <c r="I26" s="2380"/>
      <c r="J26" s="2380"/>
      <c r="K26" s="2380"/>
      <c r="L26" s="2380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77">
        <f>+IF(+'DES-TRIAL-BAL-2020'!V13=0,0,"Грешни КРАЙНИ салда в СЕС - DES")</f>
        <v>0</v>
      </c>
      <c r="S26" s="2377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80">
        <f>+IF(+ROUND(O27,2)=0,0,+IF($K$4="ДА","Нетното салдо на с/ка 7501 в ДСД не е равно на нула! Неравнението е в:",0))</f>
        <v>0</v>
      </c>
      <c r="C27" s="2380"/>
      <c r="D27" s="2380"/>
      <c r="E27" s="2380"/>
      <c r="F27" s="2380"/>
      <c r="G27" s="2380"/>
      <c r="H27" s="2380"/>
      <c r="I27" s="2380"/>
      <c r="J27" s="2380"/>
      <c r="K27" s="2380"/>
      <c r="L27" s="2380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77">
        <f>+IF(+'DMP-TRIAL-BAL-2020'!V13=0,0,"Грешни КРАЙНИ салда в СЕС - DMP")</f>
        <v>0</v>
      </c>
      <c r="S27" s="2377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81">
        <f>+IF(+ROUND(O29,2)=0,0,+IF($K$4="ДА","Нетното салдо на с/ка 7502 в БЮДЖЕТ не е равно на нула! Неравнението е в:",0))</f>
        <v>0</v>
      </c>
      <c r="C29" s="2381"/>
      <c r="D29" s="2381"/>
      <c r="E29" s="2381"/>
      <c r="F29" s="2381"/>
      <c r="G29" s="2381"/>
      <c r="H29" s="2381"/>
      <c r="I29" s="2381"/>
      <c r="J29" s="2381"/>
      <c r="K29" s="2381"/>
      <c r="L29" s="2381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78">
        <f>+IF('TRIAL-BALANCE'!AX13=0,0,"Грешни КРАЙНИ салда в ДСД")</f>
        <v>0</v>
      </c>
      <c r="S29" s="2378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80">
        <f>+IF(+ROUND(O30,2)=0,0,+IF($K$4="ДА","Нетното салдо на с/ка 7502 в СЕС не е равно на нула! Неравнението е в:",0))</f>
        <v>0</v>
      </c>
      <c r="C30" s="2380"/>
      <c r="D30" s="2380"/>
      <c r="E30" s="2380"/>
      <c r="F30" s="2380"/>
      <c r="G30" s="2380"/>
      <c r="H30" s="2380"/>
      <c r="I30" s="2380"/>
      <c r="J30" s="2380"/>
      <c r="K30" s="2380"/>
      <c r="L30" s="2380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80">
        <f>+IF(+ROUND(O31,2)=0,0,+IF($K$4="ДА","Нетното салдо на с/ка 7502 в ДСД не е равно на нула! Неравнението е в:",0))</f>
        <v>0</v>
      </c>
      <c r="C31" s="2380"/>
      <c r="D31" s="2380"/>
      <c r="E31" s="2380"/>
      <c r="F31" s="2380"/>
      <c r="G31" s="2380"/>
      <c r="H31" s="2380"/>
      <c r="I31" s="2380"/>
      <c r="J31" s="2380"/>
      <c r="K31" s="2380"/>
      <c r="L31" s="2380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78">
        <f>IF(ROUND('TRIAL-BALANCE'!O13,2)=ROUND('TRIAL-BALANCE'!P13,2),0,"Грешни НАЧАЛНИ салда в БЮДЖЕТ")</f>
        <v>0</v>
      </c>
      <c r="S31" s="2378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81">
        <f>+IF(+ROUND(O33,2)=0,0,+IF($K$4="ДА","Нетното салдо на с/ка 7600 в БЮДЖЕТ не е равно на нула! Неравнението е в:",0))</f>
        <v>0</v>
      </c>
      <c r="C33" s="2381"/>
      <c r="D33" s="2381"/>
      <c r="E33" s="2381"/>
      <c r="F33" s="2381"/>
      <c r="G33" s="2381"/>
      <c r="H33" s="2381"/>
      <c r="I33" s="2381"/>
      <c r="J33" s="2381"/>
      <c r="K33" s="2381"/>
      <c r="L33" s="2381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78">
        <f>IF(ROUND('TRIAL-BALANCE'!V13,2)=ROUND('TRIAL-BALANCE'!W13,2),0,"Грешни НАЧАЛНИ салда в СЕС")</f>
        <v>0</v>
      </c>
      <c r="S33" s="2378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80">
        <f>+IF(+ROUND(O34,2)=0,0,+IF($K$4="ДА","Нетното салдо на с/ка 7600 в СЕС не е равно на нула! Неравнението е в:",0))</f>
        <v>0</v>
      </c>
      <c r="C34" s="2380"/>
      <c r="D34" s="2380"/>
      <c r="E34" s="2380"/>
      <c r="F34" s="2380"/>
      <c r="G34" s="2380"/>
      <c r="H34" s="2380"/>
      <c r="I34" s="2380"/>
      <c r="J34" s="2380"/>
      <c r="K34" s="2380"/>
      <c r="L34" s="2380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77">
        <f>+IF(ROUND('NF-KSF-TRIAL-BAL-2020'!O13,2)=ROUND('NF-KSF-TRIAL-BAL-2020'!P13,2),0,"Грешни НАЧАЛНИ салда в СЕС - NF-CSF")</f>
        <v>0</v>
      </c>
      <c r="S34" s="2377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80">
        <f>+IF(+ROUND(O35,2)=0,0,+IF($K$4="ДА","Нетното салдо на с/ка 7600 в ДСД не е равно на нула! Неравнението е в:",0))</f>
        <v>0</v>
      </c>
      <c r="C35" s="2380"/>
      <c r="D35" s="2380"/>
      <c r="E35" s="2380"/>
      <c r="F35" s="2380"/>
      <c r="G35" s="2380"/>
      <c r="H35" s="2380"/>
      <c r="I35" s="2380"/>
      <c r="J35" s="2380"/>
      <c r="K35" s="2380"/>
      <c r="L35" s="2380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77">
        <f>+IF(ROUND('RA-TRIAL-BAL-2020'!O13,2)=ROUND('RA-TRIAL-BAL-2020'!P13,2),0,"Грешни НАЧАЛНИ салда в СЕС - RA")</f>
        <v>0</v>
      </c>
      <c r="S35" s="2377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79">
        <f>+IF(AND(R35=0,R37=0),0," ")</f>
        <v>0</v>
      </c>
      <c r="S36" s="2379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80">
        <f>+IF(+ROUND(O37,2)=0,0,+IF($K$4="ДА","Нетното салдо на с/ка 7601 не е равно на нула! Неравнението е в:",0))</f>
        <v>0</v>
      </c>
      <c r="C37" s="2380"/>
      <c r="D37" s="2380"/>
      <c r="E37" s="2380"/>
      <c r="F37" s="2380"/>
      <c r="G37" s="2380"/>
      <c r="H37" s="2380"/>
      <c r="I37" s="2380"/>
      <c r="J37" s="2380"/>
      <c r="K37" s="2380"/>
      <c r="L37" s="2380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377">
        <f>+IF(ROUND('DES-TRIAL-BAL-2020'!O13,2)=ROUND('DES-TRIAL-BAL-2020'!P13,2),0,"Грешни НАЧАЛНИ салда в СЕС - DES")</f>
        <v>0</v>
      </c>
      <c r="S37" s="2377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80">
        <f>+IF(+ROUND(O38,2)=0,0,+IF($K$4="ДА","Нетното салдо на с/ка 7602 не е равно на нула! Неравнението е в:",0))</f>
        <v>0</v>
      </c>
      <c r="C38" s="2380"/>
      <c r="D38" s="2380"/>
      <c r="E38" s="2380"/>
      <c r="F38" s="2380"/>
      <c r="G38" s="2380"/>
      <c r="H38" s="2380"/>
      <c r="I38" s="2380"/>
      <c r="J38" s="2380"/>
      <c r="K38" s="2380"/>
      <c r="L38" s="2380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77">
        <f>+IF(ROUND('DMP-TRIAL-BAL-2020'!O13,2)=ROUND('DMP-TRIAL-BAL-2020'!P13,2),0,"Грешни НАЧАЛНИ салда в СЕС - DMP")</f>
        <v>0</v>
      </c>
      <c r="S38" s="2377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80">
        <f>+IF(+ROUND(O39,2)=0,0,+IF($K$4="ДА","Нетното салдо на с/ка 7603 не е равно на нула! Неравнението е в:",0))</f>
        <v>0</v>
      </c>
      <c r="C39" s="2380"/>
      <c r="D39" s="2380"/>
      <c r="E39" s="2380"/>
      <c r="F39" s="2380"/>
      <c r="G39" s="2380"/>
      <c r="H39" s="2380"/>
      <c r="I39" s="2380"/>
      <c r="J39" s="2380"/>
      <c r="K39" s="2380"/>
      <c r="L39" s="2380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78">
        <f>IF(ROUND('TRIAL-BALANCE'!AC13,2)=ROUND('TRIAL-BALANCE'!AD13,2),0,"Грешни НАЧАЛНИ салда в ДСД")</f>
        <v>0</v>
      </c>
      <c r="S39" s="2378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2:I2"/>
    <mergeCell ref="B8:I8"/>
    <mergeCell ref="B38:L38"/>
    <mergeCell ref="B39:L39"/>
    <mergeCell ref="B30:L30"/>
    <mergeCell ref="B31:L31"/>
    <mergeCell ref="B33:L33"/>
    <mergeCell ref="B34:L34"/>
    <mergeCell ref="B37:L37"/>
    <mergeCell ref="B35:L35"/>
    <mergeCell ref="B15:L15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21:L21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40" priority="238" stopIfTrue="1" operator="equal">
      <formula>"НЕ"</formula>
    </cfRule>
  </conditionalFormatting>
  <conditionalFormatting sqref="K8">
    <cfRule type="cellIs" dxfId="3739" priority="236" stopIfTrue="1" operator="equal">
      <formula>"НЕ"</formula>
    </cfRule>
  </conditionalFormatting>
  <conditionalFormatting sqref="N13">
    <cfRule type="cellIs" dxfId="3738" priority="235" operator="equal">
      <formula>"крайното салдо -"</formula>
    </cfRule>
  </conditionalFormatting>
  <conditionalFormatting sqref="R13">
    <cfRule type="cellIs" dxfId="3737" priority="234" operator="equal">
      <formula>"началното салдо -"</formula>
    </cfRule>
  </conditionalFormatting>
  <conditionalFormatting sqref="B13:L13">
    <cfRule type="cellIs" dxfId="3736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35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34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33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32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31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30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9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8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7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6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25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24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23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22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21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20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9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8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7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6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15" priority="174" operator="equal">
      <formula>"крайното салдо -"</formula>
    </cfRule>
  </conditionalFormatting>
  <conditionalFormatting sqref="N17:N19">
    <cfRule type="cellIs" dxfId="3714" priority="173" operator="equal">
      <formula>"крайното салдо -"</formula>
    </cfRule>
  </conditionalFormatting>
  <conditionalFormatting sqref="N21:N23">
    <cfRule type="cellIs" dxfId="3713" priority="172" operator="equal">
      <formula>"крайното салдо -"</formula>
    </cfRule>
  </conditionalFormatting>
  <conditionalFormatting sqref="N25:N27">
    <cfRule type="cellIs" dxfId="3712" priority="171" operator="equal">
      <formula>"крайното салдо -"</formula>
    </cfRule>
  </conditionalFormatting>
  <conditionalFormatting sqref="N29:N31">
    <cfRule type="cellIs" dxfId="3711" priority="170" operator="equal">
      <formula>"крайното салдо -"</formula>
    </cfRule>
  </conditionalFormatting>
  <conditionalFormatting sqref="N33:N35">
    <cfRule type="cellIs" dxfId="3710" priority="169" operator="equal">
      <formula>"крайното салдо -"</formula>
    </cfRule>
  </conditionalFormatting>
  <conditionalFormatting sqref="N37:N39">
    <cfRule type="cellIs" dxfId="3709" priority="168" operator="equal">
      <formula>"крайното салдо -"</formula>
    </cfRule>
  </conditionalFormatting>
  <conditionalFormatting sqref="R14:R15">
    <cfRule type="cellIs" dxfId="3708" priority="167" operator="equal">
      <formula>"началното салдо -"</formula>
    </cfRule>
  </conditionalFormatting>
  <conditionalFormatting sqref="R17:R19">
    <cfRule type="cellIs" dxfId="3707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6" priority="160" operator="notEqual">
      <formula>0</formula>
    </cfRule>
  </conditionalFormatting>
  <conditionalFormatting sqref="N2:S2">
    <cfRule type="expression" dxfId="3705" priority="143">
      <formula>$T$4="ДА"</formula>
    </cfRule>
    <cfRule type="cellIs" dxfId="3704" priority="149" operator="equal">
      <formula>0</formula>
    </cfRule>
  </conditionalFormatting>
  <conditionalFormatting sqref="R4:S4">
    <cfRule type="expression" dxfId="3703" priority="135">
      <formula>$N$2=0</formula>
    </cfRule>
    <cfRule type="expression" dxfId="3702" priority="144">
      <formula>$T$4="ДА"</formula>
    </cfRule>
  </conditionalFormatting>
  <conditionalFormatting sqref="M4:P4">
    <cfRule type="expression" dxfId="3701" priority="142">
      <formula>$T$4="ДА"</formula>
    </cfRule>
  </conditionalFormatting>
  <conditionalFormatting sqref="M2">
    <cfRule type="expression" dxfId="3700" priority="120">
      <formula>$T$4="ДА"</formula>
    </cfRule>
    <cfRule type="cellIs" dxfId="3699" priority="140" operator="notEqual">
      <formula>0</formula>
    </cfRule>
  </conditionalFormatting>
  <conditionalFormatting sqref="M4:O4">
    <cfRule type="expression" dxfId="3698" priority="136">
      <formula>$N$2=0</formula>
    </cfRule>
    <cfRule type="expression" dxfId="3697" priority="137">
      <formula>$P$4="ДА"</formula>
    </cfRule>
  </conditionalFormatting>
  <conditionalFormatting sqref="P4 T4">
    <cfRule type="expression" dxfId="3696" priority="2830">
      <formula>$N$2=0</formula>
    </cfRule>
    <cfRule type="cellIs" dxfId="3695" priority="2831" stopIfTrue="1" operator="equal">
      <formula>"НЕ"</formula>
    </cfRule>
  </conditionalFormatting>
  <conditionalFormatting sqref="M7">
    <cfRule type="cellIs" dxfId="3694" priority="131" operator="notEqual">
      <formula>0</formula>
    </cfRule>
  </conditionalFormatting>
  <conditionalFormatting sqref="N7:S7">
    <cfRule type="cellIs" dxfId="3693" priority="132" operator="notEqual">
      <formula>0</formula>
    </cfRule>
    <cfRule type="expression" dxfId="3692" priority="133">
      <formula>$T$4="ДА"</formula>
    </cfRule>
    <cfRule type="cellIs" dxfId="3691" priority="134" operator="equal">
      <formula>0</formula>
    </cfRule>
  </conditionalFormatting>
  <conditionalFormatting sqref="M8:O8">
    <cfRule type="expression" dxfId="3690" priority="130">
      <formula>$T$8="ДА"</formula>
    </cfRule>
  </conditionalFormatting>
  <conditionalFormatting sqref="M8:O8">
    <cfRule type="expression" dxfId="3689" priority="128">
      <formula>$N$6=0</formula>
    </cfRule>
    <cfRule type="expression" dxfId="3688" priority="129">
      <formula>$P$8="ДА"</formula>
    </cfRule>
  </conditionalFormatting>
  <conditionalFormatting sqref="P8">
    <cfRule type="expression" dxfId="3687" priority="125">
      <formula>$T$8="ДА"</formula>
    </cfRule>
  </conditionalFormatting>
  <conditionalFormatting sqref="P8">
    <cfRule type="expression" dxfId="3686" priority="126">
      <formula>$N$6=0</formula>
    </cfRule>
    <cfRule type="cellIs" dxfId="3685" priority="127" stopIfTrue="1" operator="equal">
      <formula>"НЕ"</formula>
    </cfRule>
  </conditionalFormatting>
  <conditionalFormatting sqref="R8:S8">
    <cfRule type="expression" dxfId="3684" priority="121">
      <formula>$N$6=0</formula>
    </cfRule>
    <cfRule type="expression" dxfId="3683" priority="122">
      <formula>$T$8="ДА"</formula>
    </cfRule>
  </conditionalFormatting>
  <conditionalFormatting sqref="T8">
    <cfRule type="expression" dxfId="3682" priority="123">
      <formula>$N$2=0</formula>
    </cfRule>
    <cfRule type="cellIs" dxfId="3681" priority="124" stopIfTrue="1" operator="equal">
      <formula>"НЕ"</formula>
    </cfRule>
  </conditionalFormatting>
  <conditionalFormatting sqref="N6:S6">
    <cfRule type="expression" dxfId="3680" priority="118">
      <formula>$T$8="ДА"</formula>
    </cfRule>
    <cfRule type="cellIs" dxfId="3679" priority="119" operator="equal">
      <formula>0</formula>
    </cfRule>
  </conditionalFormatting>
  <conditionalFormatting sqref="M6">
    <cfRule type="expression" dxfId="3678" priority="114">
      <formula>$T$8="ДА"</formula>
    </cfRule>
    <cfRule type="cellIs" dxfId="3677" priority="115" operator="notEqual">
      <formula>0</formula>
    </cfRule>
  </conditionalFormatting>
  <conditionalFormatting sqref="Q25">
    <cfRule type="cellIs" dxfId="3676" priority="113" operator="equal">
      <formula>"началното салдо -"</formula>
    </cfRule>
  </conditionalFormatting>
  <conditionalFormatting sqref="R30">
    <cfRule type="cellIs" dxfId="3675" priority="78" operator="equal">
      <formula>"началното салдо -"</formula>
    </cfRule>
  </conditionalFormatting>
  <conditionalFormatting sqref="R30">
    <cfRule type="cellIs" dxfId="3674" priority="77" operator="equal">
      <formula>"началното салдо -"</formula>
    </cfRule>
  </conditionalFormatting>
  <conditionalFormatting sqref="R21:S21">
    <cfRule type="cellIs" dxfId="3673" priority="65" operator="notEqual">
      <formula>0</formula>
    </cfRule>
  </conditionalFormatting>
  <conditionalFormatting sqref="R29:S29">
    <cfRule type="cellIs" dxfId="3672" priority="62" operator="notEqual">
      <formula>0</formula>
    </cfRule>
  </conditionalFormatting>
  <conditionalFormatting sqref="R22:S22">
    <cfRule type="cellIs" dxfId="3671" priority="59" operator="notEqual">
      <formula>0</formula>
    </cfRule>
  </conditionalFormatting>
  <conditionalFormatting sqref="R27:S27">
    <cfRule type="cellIs" dxfId="3670" priority="57" operator="notEqual">
      <formula>0</formula>
    </cfRule>
  </conditionalFormatting>
  <conditionalFormatting sqref="R26:S26">
    <cfRule type="cellIs" dxfId="3669" priority="54" operator="notEqual">
      <formula>0</formula>
    </cfRule>
  </conditionalFormatting>
  <conditionalFormatting sqref="R25:S25">
    <cfRule type="cellIs" dxfId="3668" priority="51" operator="notEqual">
      <formula>0</formula>
    </cfRule>
  </conditionalFormatting>
  <conditionalFormatting sqref="S42">
    <cfRule type="cellIs" dxfId="3667" priority="50" operator="notEqual">
      <formula>0</formula>
    </cfRule>
  </conditionalFormatting>
  <conditionalFormatting sqref="R23:S23">
    <cfRule type="cellIs" dxfId="3666" priority="47" operator="notEqual">
      <formula>0</formula>
    </cfRule>
  </conditionalFormatting>
  <conditionalFormatting sqref="R24:S24">
    <cfRule type="cellIs" dxfId="3665" priority="46" operator="notEqual">
      <formula>0</formula>
    </cfRule>
  </conditionalFormatting>
  <conditionalFormatting sqref="R36:S36">
    <cfRule type="cellIs" dxfId="3664" priority="35" operator="notEqual">
      <formula>0</formula>
    </cfRule>
  </conditionalFormatting>
  <conditionalFormatting sqref="R31:S31">
    <cfRule type="cellIs" dxfId="3663" priority="21" operator="notEqual">
      <formula>0</formula>
    </cfRule>
  </conditionalFormatting>
  <conditionalFormatting sqref="R33:S33">
    <cfRule type="cellIs" dxfId="3662" priority="20" operator="notEqual">
      <formula>0</formula>
    </cfRule>
  </conditionalFormatting>
  <conditionalFormatting sqref="R34:S34">
    <cfRule type="cellIs" dxfId="3661" priority="19" operator="notEqual">
      <formula>0</formula>
    </cfRule>
  </conditionalFormatting>
  <conditionalFormatting sqref="R35:S35">
    <cfRule type="cellIs" dxfId="3660" priority="17" operator="notEqual">
      <formula>0</formula>
    </cfRule>
  </conditionalFormatting>
  <conditionalFormatting sqref="R40">
    <cfRule type="cellIs" dxfId="3659" priority="10" operator="equal">
      <formula>"началното салдо -"</formula>
    </cfRule>
  </conditionalFormatting>
  <conditionalFormatting sqref="R40">
    <cfRule type="cellIs" dxfId="3658" priority="9" operator="equal">
      <formula>"началното салдо -"</formula>
    </cfRule>
  </conditionalFormatting>
  <conditionalFormatting sqref="R40">
    <cfRule type="cellIs" dxfId="3657" priority="8" operator="equal">
      <formula>"началното салдо -"</formula>
    </cfRule>
  </conditionalFormatting>
  <conditionalFormatting sqref="R37:S37">
    <cfRule type="cellIs" dxfId="3656" priority="7" operator="notEqual">
      <formula>0</formula>
    </cfRule>
  </conditionalFormatting>
  <conditionalFormatting sqref="R38:S38">
    <cfRule type="cellIs" dxfId="3655" priority="6" operator="notEqual">
      <formula>0</formula>
    </cfRule>
  </conditionalFormatting>
  <conditionalFormatting sqref="R39:S39">
    <cfRule type="cellIs" dxfId="3654" priority="5" operator="notEqual">
      <formula>0</formula>
    </cfRule>
  </conditionalFormatting>
  <conditionalFormatting sqref="S41">
    <cfRule type="cellIs" dxfId="3653" priority="4" operator="notEqual">
      <formula>0</formula>
    </cfRule>
  </conditionalFormatting>
  <conditionalFormatting sqref="R41">
    <cfRule type="cellIs" dxfId="3652" priority="3" operator="equal">
      <formula>"началното салдо -"</formula>
    </cfRule>
  </conditionalFormatting>
  <conditionalFormatting sqref="R41">
    <cfRule type="cellIs" dxfId="3651" priority="2" operator="equal">
      <formula>"началното салдо -"</formula>
    </cfRule>
  </conditionalFormatting>
  <conditionalFormatting sqref="B2:I2">
    <cfRule type="cellIs" dxfId="3650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D999"/>
  <sheetViews>
    <sheetView zoomScale="70" zoomScaleNormal="70" workbookViewId="0">
      <pane xSplit="12" ySplit="13" topLeftCell="M480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Q426" sqref="Q426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395" t="s">
        <v>2306</v>
      </c>
      <c r="F2" s="2396"/>
      <c r="G2" s="2396"/>
      <c r="H2" s="2396"/>
      <c r="I2" s="2396"/>
      <c r="J2" s="2396"/>
      <c r="K2" s="2396"/>
      <c r="L2" s="2397"/>
      <c r="M2" s="46"/>
      <c r="N2" s="1950" t="str">
        <f>+LEFT(H12,6)</f>
        <v>30 юни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1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3"/>
      <c r="C3" s="2413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13"/>
      <c r="B4" s="2413"/>
      <c r="C4" s="2413"/>
      <c r="D4" s="2408">
        <v>5401</v>
      </c>
      <c r="E4" s="2409"/>
      <c r="F4" s="1917" t="s">
        <v>1949</v>
      </c>
      <c r="G4" s="2410" t="s">
        <v>2307</v>
      </c>
      <c r="H4" s="2411"/>
      <c r="I4" s="2411"/>
      <c r="J4" s="2411"/>
      <c r="K4" s="2411"/>
      <c r="L4" s="2412"/>
      <c r="M4" s="47"/>
      <c r="N4" s="1950" t="str">
        <f>+IF($N$2="31 дек","12",+IF($N$2="30 сеп","09",+IF($N$2="30 юни","06",+IF($N$2="31 мар","03",0))))</f>
        <v>06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13"/>
      <c r="B5" s="2413"/>
      <c r="C5" s="2413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398">
        <v>104076411</v>
      </c>
      <c r="D6" s="2399"/>
      <c r="E6" s="2400"/>
      <c r="F6" s="442" t="s">
        <v>534</v>
      </c>
      <c r="G6" s="2401" t="s">
        <v>2308</v>
      </c>
      <c r="H6" s="2402"/>
      <c r="I6" s="2402"/>
      <c r="J6" s="2402"/>
      <c r="K6" s="2402"/>
      <c r="L6" s="2403"/>
      <c r="M6" s="48"/>
      <c r="N6" s="111"/>
      <c r="O6" s="2432" t="s">
        <v>1118</v>
      </c>
      <c r="P6" s="2433"/>
      <c r="Q6" s="2433"/>
      <c r="R6" s="2433"/>
      <c r="S6" s="2433"/>
      <c r="T6" s="2434"/>
      <c r="U6" s="48"/>
      <c r="V6" s="2426" t="s">
        <v>185</v>
      </c>
      <c r="W6" s="2427"/>
      <c r="X6" s="2427"/>
      <c r="Y6" s="2427"/>
      <c r="Z6" s="2427"/>
      <c r="AA6" s="2428"/>
      <c r="AB6" s="48"/>
      <c r="AC6" s="2438" t="s">
        <v>160</v>
      </c>
      <c r="AD6" s="2439"/>
      <c r="AE6" s="2439"/>
      <c r="AF6" s="2439"/>
      <c r="AG6" s="2439"/>
      <c r="AH6" s="2440"/>
      <c r="AI6" s="48"/>
      <c r="AJ6" s="204"/>
      <c r="AK6" s="2444" t="str">
        <f>+E2</f>
        <v>Средно училище Георги Стойков Раковски</v>
      </c>
      <c r="AL6" s="2420"/>
      <c r="AM6" s="2420"/>
      <c r="AN6" s="1557" t="s">
        <v>194</v>
      </c>
      <c r="AO6" s="2420" t="str">
        <f>+H12</f>
        <v>30 юни 2020 г.</v>
      </c>
      <c r="AP6" s="2421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5"/>
      <c r="P7" s="2436"/>
      <c r="Q7" s="2436"/>
      <c r="R7" s="2436"/>
      <c r="S7" s="2436"/>
      <c r="T7" s="2437"/>
      <c r="U7" s="421"/>
      <c r="V7" s="2429"/>
      <c r="W7" s="2430"/>
      <c r="X7" s="2430"/>
      <c r="Y7" s="2430"/>
      <c r="Z7" s="2430"/>
      <c r="AA7" s="2431"/>
      <c r="AB7" s="45"/>
      <c r="AC7" s="2441"/>
      <c r="AD7" s="2442"/>
      <c r="AE7" s="2442"/>
      <c r="AF7" s="2442"/>
      <c r="AG7" s="2442"/>
      <c r="AH7" s="2443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/>
      <c r="D8" s="199" t="s">
        <v>1137</v>
      </c>
      <c r="E8" s="964">
        <v>2020</v>
      </c>
      <c r="F8" s="443" t="s">
        <v>1204</v>
      </c>
      <c r="G8" s="2404"/>
      <c r="H8" s="2405"/>
      <c r="I8" s="1269" t="s">
        <v>1206</v>
      </c>
      <c r="J8" s="2406"/>
      <c r="K8" s="2407"/>
      <c r="L8" s="2407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2035</v>
      </c>
      <c r="AS8" s="1111"/>
      <c r="AT8" s="1112"/>
      <c r="AU8" s="43"/>
      <c r="AV8" s="2425">
        <f>+IF(AND(+AV13=0,AW13=0,AX13=0),0,"КОНТРОЛА - НАЛИЧИЕ И БРОЙ  НА ГРЕШНИ КРАЙНИ САЛДА")</f>
        <v>0</v>
      </c>
      <c r="AW8" s="2425"/>
      <c r="AX8" s="2425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17">
        <v>44012</v>
      </c>
      <c r="L10" s="2418"/>
      <c r="M10" s="48"/>
      <c r="N10" s="1571">
        <f>+$C8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0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24" t="str">
        <f>+F10</f>
        <v>/СБОРНА/</v>
      </c>
      <c r="F12" s="2424"/>
      <c r="G12" s="1070" t="s">
        <v>1003</v>
      </c>
      <c r="H12" s="2419" t="s">
        <v>2179</v>
      </c>
      <c r="I12" s="2419"/>
      <c r="J12" s="2419"/>
      <c r="K12" s="2419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2081</v>
      </c>
      <c r="AS12" s="2175" t="s">
        <v>196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422">
        <f>+IF(AND(AV13=0,AW13=0,AX13=0),0,"ИМА грешни КРАЙНИ салда - виж колони AV:AX")</f>
        <v>0</v>
      </c>
      <c r="I13" s="2422"/>
      <c r="J13" s="2422"/>
      <c r="K13" s="2422"/>
      <c r="L13" s="2423"/>
      <c r="M13" s="49"/>
      <c r="N13" s="1075" t="s">
        <v>202</v>
      </c>
      <c r="O13" s="1076">
        <f t="shared" ref="O13:T13" si="0">+O890</f>
        <v>6782466.6299999999</v>
      </c>
      <c r="P13" s="1077">
        <f t="shared" si="0"/>
        <v>6782466.6299999999</v>
      </c>
      <c r="Q13" s="1078">
        <f t="shared" si="0"/>
        <v>463551.67</v>
      </c>
      <c r="R13" s="1077">
        <f t="shared" si="0"/>
        <v>463551.67</v>
      </c>
      <c r="S13" s="1078">
        <f t="shared" si="0"/>
        <v>6968775.2300000004</v>
      </c>
      <c r="T13" s="1079">
        <f t="shared" si="0"/>
        <v>6968775.2300000004</v>
      </c>
      <c r="U13" s="344"/>
      <c r="V13" s="1080">
        <f t="shared" ref="V13:AA13" si="1">+V890</f>
        <v>3629.45</v>
      </c>
      <c r="W13" s="1081">
        <f t="shared" si="1"/>
        <v>3629.45</v>
      </c>
      <c r="X13" s="1082">
        <f t="shared" si="1"/>
        <v>26568.41</v>
      </c>
      <c r="Y13" s="1081">
        <f t="shared" si="1"/>
        <v>26568.41</v>
      </c>
      <c r="Z13" s="1082">
        <f t="shared" si="1"/>
        <v>19817.43</v>
      </c>
      <c r="AA13" s="1083">
        <f t="shared" si="1"/>
        <v>19817.43</v>
      </c>
      <c r="AB13" s="344"/>
      <c r="AC13" s="1084">
        <f t="shared" ref="AC13:AH13" si="2">+AC890</f>
        <v>0</v>
      </c>
      <c r="AD13" s="1085">
        <f t="shared" si="2"/>
        <v>0</v>
      </c>
      <c r="AE13" s="1086">
        <f t="shared" si="2"/>
        <v>0</v>
      </c>
      <c r="AF13" s="1085">
        <f t="shared" si="2"/>
        <v>0</v>
      </c>
      <c r="AG13" s="1086">
        <f t="shared" si="2"/>
        <v>0</v>
      </c>
      <c r="AH13" s="1087">
        <f t="shared" si="2"/>
        <v>0</v>
      </c>
      <c r="AI13" s="49"/>
      <c r="AJ13" s="1520" t="s">
        <v>202</v>
      </c>
      <c r="AK13" s="1521">
        <f t="shared" ref="AK13:AP13" si="3">+AK890</f>
        <v>6786096.0800000001</v>
      </c>
      <c r="AL13" s="1522">
        <f t="shared" si="3"/>
        <v>6786096.0800000001</v>
      </c>
      <c r="AM13" s="1523">
        <f t="shared" si="3"/>
        <v>490120.08</v>
      </c>
      <c r="AN13" s="1522">
        <f t="shared" si="3"/>
        <v>490120.08</v>
      </c>
      <c r="AO13" s="1523">
        <f t="shared" si="3"/>
        <v>6988592.6600000001</v>
      </c>
      <c r="AP13" s="1524">
        <f t="shared" si="3"/>
        <v>6988592.6600000001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+'NF-KSF-TRIAL-BAL-2020'!V13+'RA-TRIAL-BAL-2020'!V13+'DES-TRIAL-BAL-2020'!V13+'DMP-TRIAL-BAL-2020'!V13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24">
        <v>2108765.88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2108765.88</v>
      </c>
      <c r="U14" s="51"/>
      <c r="V14" s="543">
        <f>+'NF-KSF-TRIAL-BAL-2020'!O14+'RA-TRIAL-BAL-2020'!O14+'DES-TRIAL-BAL-2020'!O14+'DMP-TRIAL-BAL-2020'!O14</f>
        <v>0</v>
      </c>
      <c r="W14" s="526">
        <f>+'NF-KSF-TRIAL-BAL-2020'!P14+'RA-TRIAL-BAL-2020'!P14+'DES-TRIAL-BAL-2020'!P14+'DMP-TRIAL-BAL-2020'!P14</f>
        <v>0</v>
      </c>
      <c r="X14" s="525">
        <f>+'NF-KSF-TRIAL-BAL-2020'!Q14+'RA-TRIAL-BAL-2020'!Q14+'DES-TRIAL-BAL-2020'!Q14+'DMP-TRIAL-BAL-2020'!Q14</f>
        <v>0</v>
      </c>
      <c r="Y14" s="526">
        <f>+'NF-KSF-TRIAL-BAL-2020'!R14+'RA-TRIAL-BAL-2020'!R14+'DES-TRIAL-BAL-2020'!R14+'DMP-TRIAL-BAL-2020'!R14</f>
        <v>0</v>
      </c>
      <c r="Z14" s="525">
        <f>+'NF-KSF-TRIAL-BAL-2020'!S14+'RA-TRIAL-BAL-2020'!S14+'DES-TRIAL-BAL-2020'!S14+'DMP-TRIAL-BAL-2020'!S14</f>
        <v>0</v>
      </c>
      <c r="AA14" s="527">
        <f>+'NF-KSF-TRIAL-BAL-2020'!T14+'RA-TRIAL-BAL-2020'!T14+'DES-TRIAL-BAL-2020'!T14+'DMP-TRIAL-BAL-2020'!T14</f>
        <v>0</v>
      </c>
      <c r="AB14" s="51"/>
      <c r="AC14" s="323"/>
      <c r="AD14" s="324"/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2108765.88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2108765.88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2178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/>
      <c r="P15" s="121">
        <v>4363048.45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4363048.45</v>
      </c>
      <c r="U15" s="51"/>
      <c r="V15" s="541">
        <f>+'NF-KSF-TRIAL-BAL-2020'!O15+'RA-TRIAL-BAL-2020'!O15+'DES-TRIAL-BAL-2020'!O15+'DMP-TRIAL-BAL-2020'!O15</f>
        <v>413.45</v>
      </c>
      <c r="W15" s="529">
        <f>+'NF-KSF-TRIAL-BAL-2020'!P15+'RA-TRIAL-BAL-2020'!P15+'DES-TRIAL-BAL-2020'!P15+'DMP-TRIAL-BAL-2020'!P15</f>
        <v>0</v>
      </c>
      <c r="X15" s="528">
        <f>+'NF-KSF-TRIAL-BAL-2020'!Q15+'RA-TRIAL-BAL-2020'!Q15+'DES-TRIAL-BAL-2020'!Q15+'DMP-TRIAL-BAL-2020'!Q15</f>
        <v>0</v>
      </c>
      <c r="Y15" s="529">
        <f>+'NF-KSF-TRIAL-BAL-2020'!R15+'RA-TRIAL-BAL-2020'!R15+'DES-TRIAL-BAL-2020'!R15+'DMP-TRIAL-BAL-2020'!R15</f>
        <v>0</v>
      </c>
      <c r="Z15" s="528">
        <f>+'NF-KSF-TRIAL-BAL-2020'!S15+'RA-TRIAL-BAL-2020'!S15+'DES-TRIAL-BAL-2020'!S15+'DMP-TRIAL-BAL-2020'!S15</f>
        <v>413.45</v>
      </c>
      <c r="AA15" s="347">
        <f>+'NF-KSF-TRIAL-BAL-2020'!T15+'RA-TRIAL-BAL-2020'!T15+'DES-TRIAL-BAL-2020'!T15+'DMP-TRIAL-BAL-2020'!T15</f>
        <v>0</v>
      </c>
      <c r="AB15" s="51"/>
      <c r="AC15" s="323"/>
      <c r="AD15" s="324"/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0</v>
      </c>
      <c r="AI15" s="51"/>
      <c r="AJ15" s="1497">
        <f t="shared" si="4"/>
        <v>1101</v>
      </c>
      <c r="AK15" s="951">
        <f t="shared" ref="AK15:AN25" si="9">+ROUND(+O15+V15+AC15,2)</f>
        <v>413.45</v>
      </c>
      <c r="AL15" s="970">
        <f t="shared" si="9"/>
        <v>4363048.45</v>
      </c>
      <c r="AM15" s="326">
        <f t="shared" si="9"/>
        <v>0</v>
      </c>
      <c r="AN15" s="970">
        <f t="shared" si="9"/>
        <v>0</v>
      </c>
      <c r="AO15" s="326">
        <f>+S15+Z15+AG15</f>
        <v>413.45</v>
      </c>
      <c r="AP15" s="28">
        <f>+T15+AA15+AH15</f>
        <v>4363048.45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2179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+'NF-KSF-TRIAL-BAL-2020'!O16+'RA-TRIAL-BAL-2020'!O16+'DES-TRIAL-BAL-2020'!O16+'DMP-TRIAL-BAL-2020'!O16</f>
        <v>0</v>
      </c>
      <c r="W16" s="529">
        <f>+'NF-KSF-TRIAL-BAL-2020'!P16+'RA-TRIAL-BAL-2020'!P16+'DES-TRIAL-BAL-2020'!P16+'DMP-TRIAL-BAL-2020'!P16</f>
        <v>0</v>
      </c>
      <c r="X16" s="528">
        <f>+'NF-KSF-TRIAL-BAL-2020'!Q16+'RA-TRIAL-BAL-2020'!Q16+'DES-TRIAL-BAL-2020'!Q16+'DMP-TRIAL-BAL-2020'!Q16</f>
        <v>0</v>
      </c>
      <c r="Y16" s="529">
        <f>+'NF-KSF-TRIAL-BAL-2020'!R16+'RA-TRIAL-BAL-2020'!R16+'DES-TRIAL-BAL-2020'!R16+'DMP-TRIAL-BAL-2020'!R16</f>
        <v>0</v>
      </c>
      <c r="Z16" s="528">
        <f>+'NF-KSF-TRIAL-BAL-2020'!S16+'RA-TRIAL-BAL-2020'!S16+'DES-TRIAL-BAL-2020'!S16+'DMP-TRIAL-BAL-2020'!S16</f>
        <v>0</v>
      </c>
      <c r="AA16" s="347">
        <f>+'NF-KSF-TRIAL-BAL-2020'!T16+'RA-TRIAL-BAL-2020'!T16+'DES-TRIAL-BAL-2020'!T16+'DMP-TRIAL-BAL-2020'!T16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2180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+'NF-KSF-TRIAL-BAL-2020'!O17+'RA-TRIAL-BAL-2020'!O17+'DES-TRIAL-BAL-2020'!O17+'DMP-TRIAL-BAL-2020'!O17</f>
        <v>0</v>
      </c>
      <c r="W17" s="529">
        <f>+'NF-KSF-TRIAL-BAL-2020'!P17+'RA-TRIAL-BAL-2020'!P17+'DES-TRIAL-BAL-2020'!P17+'DMP-TRIAL-BAL-2020'!P17</f>
        <v>0</v>
      </c>
      <c r="X17" s="528">
        <f>+'NF-KSF-TRIAL-BAL-2020'!Q17+'RA-TRIAL-BAL-2020'!Q17+'DES-TRIAL-BAL-2020'!Q17+'DMP-TRIAL-BAL-2020'!Q17</f>
        <v>0</v>
      </c>
      <c r="Y17" s="529">
        <f>+'NF-KSF-TRIAL-BAL-2020'!R17+'RA-TRIAL-BAL-2020'!R17+'DES-TRIAL-BAL-2020'!R17+'DMP-TRIAL-BAL-2020'!R17</f>
        <v>0</v>
      </c>
      <c r="Z17" s="528">
        <f>+'NF-KSF-TRIAL-BAL-2020'!S17+'RA-TRIAL-BAL-2020'!S17+'DES-TRIAL-BAL-2020'!S17+'DMP-TRIAL-BAL-2020'!S17</f>
        <v>0</v>
      </c>
      <c r="AA17" s="347">
        <f>+'NF-KSF-TRIAL-BAL-2020'!T17+'RA-TRIAL-BAL-2020'!T17+'DES-TRIAL-BAL-2020'!T17+'DMP-TRIAL-BAL-2020'!T17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2181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+'NF-KSF-TRIAL-BAL-2020'!O18+'RA-TRIAL-BAL-2020'!O18+'DES-TRIAL-BAL-2020'!O18+'DMP-TRIAL-BAL-2020'!O18</f>
        <v>0</v>
      </c>
      <c r="W18" s="529">
        <f>+'NF-KSF-TRIAL-BAL-2020'!P18+'RA-TRIAL-BAL-2020'!P18+'DES-TRIAL-BAL-2020'!P18+'DMP-TRIAL-BAL-2020'!P18</f>
        <v>0</v>
      </c>
      <c r="X18" s="528">
        <f>+'NF-KSF-TRIAL-BAL-2020'!Q18+'RA-TRIAL-BAL-2020'!Q18+'DES-TRIAL-BAL-2020'!Q18+'DMP-TRIAL-BAL-2020'!Q18</f>
        <v>0</v>
      </c>
      <c r="Y18" s="529">
        <f>+'NF-KSF-TRIAL-BAL-2020'!R18+'RA-TRIAL-BAL-2020'!R18+'DES-TRIAL-BAL-2020'!R18+'DMP-TRIAL-BAL-2020'!R18</f>
        <v>0</v>
      </c>
      <c r="Z18" s="528">
        <f>+'NF-KSF-TRIAL-BAL-2020'!S18+'RA-TRIAL-BAL-2020'!S18+'DES-TRIAL-BAL-2020'!S18+'DMP-TRIAL-BAL-2020'!S18</f>
        <v>0</v>
      </c>
      <c r="AA18" s="347">
        <f>+'NF-KSF-TRIAL-BAL-2020'!T18+'RA-TRIAL-BAL-2020'!T18+'DES-TRIAL-BAL-2020'!T18+'DMP-TRIAL-BAL-2020'!T18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+'NF-KSF-TRIAL-BAL-2020'!O19+'RA-TRIAL-BAL-2020'!O19+'DES-TRIAL-BAL-2020'!O19+'DMP-TRIAL-BAL-2020'!O19</f>
        <v>0</v>
      </c>
      <c r="W19" s="529">
        <f>+'NF-KSF-TRIAL-BAL-2020'!P19+'RA-TRIAL-BAL-2020'!P19+'DES-TRIAL-BAL-2020'!P19+'DMP-TRIAL-BAL-2020'!P19</f>
        <v>0</v>
      </c>
      <c r="X19" s="528">
        <f>+'NF-KSF-TRIAL-BAL-2020'!Q19+'RA-TRIAL-BAL-2020'!Q19+'DES-TRIAL-BAL-2020'!Q19+'DMP-TRIAL-BAL-2020'!Q19</f>
        <v>0</v>
      </c>
      <c r="Y19" s="529">
        <f>+'NF-KSF-TRIAL-BAL-2020'!R19+'RA-TRIAL-BAL-2020'!R19+'DES-TRIAL-BAL-2020'!R19+'DMP-TRIAL-BAL-2020'!R19</f>
        <v>0</v>
      </c>
      <c r="Z19" s="528">
        <f>+'NF-KSF-TRIAL-BAL-2020'!S19+'RA-TRIAL-BAL-2020'!S19+'DES-TRIAL-BAL-2020'!S19+'DMP-TRIAL-BAL-2020'!S19</f>
        <v>0</v>
      </c>
      <c r="AA19" s="347">
        <f>+'NF-KSF-TRIAL-BAL-2020'!T19+'RA-TRIAL-BAL-2020'!T19+'DES-TRIAL-BAL-2020'!T19+'DMP-TRIAL-BAL-2020'!T19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288" t="s">
        <v>2182</v>
      </c>
      <c r="BA19" s="2289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+'NF-KSF-TRIAL-BAL-2020'!O20+'RA-TRIAL-BAL-2020'!O20+'DES-TRIAL-BAL-2020'!O20+'DMP-TRIAL-BAL-2020'!O20</f>
        <v>0</v>
      </c>
      <c r="W20" s="529">
        <f>+'NF-KSF-TRIAL-BAL-2020'!P20+'RA-TRIAL-BAL-2020'!P20+'DES-TRIAL-BAL-2020'!P20+'DMP-TRIAL-BAL-2020'!P20</f>
        <v>0</v>
      </c>
      <c r="X20" s="528">
        <f>+'NF-KSF-TRIAL-BAL-2020'!Q20+'RA-TRIAL-BAL-2020'!Q20+'DES-TRIAL-BAL-2020'!Q20+'DMP-TRIAL-BAL-2020'!Q20</f>
        <v>0</v>
      </c>
      <c r="Y20" s="529">
        <f>+'NF-KSF-TRIAL-BAL-2020'!R20+'RA-TRIAL-BAL-2020'!R20+'DES-TRIAL-BAL-2020'!R20+'DMP-TRIAL-BAL-2020'!R20</f>
        <v>0</v>
      </c>
      <c r="Z20" s="528">
        <f>+'NF-KSF-TRIAL-BAL-2020'!S20+'RA-TRIAL-BAL-2020'!S20+'DES-TRIAL-BAL-2020'!S20+'DMP-TRIAL-BAL-2020'!S20</f>
        <v>0</v>
      </c>
      <c r="AA20" s="347">
        <f>+'NF-KSF-TRIAL-BAL-2020'!T20+'RA-TRIAL-BAL-2020'!T20+'DES-TRIAL-BAL-2020'!T20+'DMP-TRIAL-BAL-2020'!T20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290" t="s">
        <v>2183</v>
      </c>
      <c r="BA20" s="2291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+'NF-KSF-TRIAL-BAL-2020'!O21+'RA-TRIAL-BAL-2020'!O21+'DES-TRIAL-BAL-2020'!O21+'DMP-TRIAL-BAL-2020'!O21</f>
        <v>0</v>
      </c>
      <c r="W21" s="529">
        <f>+'NF-KSF-TRIAL-BAL-2020'!P21+'RA-TRIAL-BAL-2020'!P21+'DES-TRIAL-BAL-2020'!P21+'DMP-TRIAL-BAL-2020'!P21</f>
        <v>0</v>
      </c>
      <c r="X21" s="528">
        <f>+'NF-KSF-TRIAL-BAL-2020'!Q21+'RA-TRIAL-BAL-2020'!Q21+'DES-TRIAL-BAL-2020'!Q21+'DMP-TRIAL-BAL-2020'!Q21</f>
        <v>0</v>
      </c>
      <c r="Y21" s="529">
        <f>+'NF-KSF-TRIAL-BAL-2020'!R21+'RA-TRIAL-BAL-2020'!R21+'DES-TRIAL-BAL-2020'!R21+'DMP-TRIAL-BAL-2020'!R21</f>
        <v>0</v>
      </c>
      <c r="Z21" s="528">
        <f>+'NF-KSF-TRIAL-BAL-2020'!S21+'RA-TRIAL-BAL-2020'!S21+'DES-TRIAL-BAL-2020'!S21+'DMP-TRIAL-BAL-2020'!S21</f>
        <v>0</v>
      </c>
      <c r="AA21" s="347">
        <f>+'NF-KSF-TRIAL-BAL-2020'!T21+'RA-TRIAL-BAL-2020'!T21+'DES-TRIAL-BAL-2020'!T21+'DMP-TRIAL-BAL-2020'!T21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292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+'NF-KSF-TRIAL-BAL-2020'!O22+'RA-TRIAL-BAL-2020'!O22+'DES-TRIAL-BAL-2020'!O22+'DMP-TRIAL-BAL-2020'!O22</f>
        <v>0</v>
      </c>
      <c r="W22" s="529">
        <f>+'NF-KSF-TRIAL-BAL-2020'!P22+'RA-TRIAL-BAL-2020'!P22+'DES-TRIAL-BAL-2020'!P22+'DMP-TRIAL-BAL-2020'!P22</f>
        <v>0</v>
      </c>
      <c r="X22" s="587">
        <f>+'NF-KSF-TRIAL-BAL-2020'!Q22+'RA-TRIAL-BAL-2020'!Q22+'DES-TRIAL-BAL-2020'!Q22+'DMP-TRIAL-BAL-2020'!Q22</f>
        <v>0</v>
      </c>
      <c r="Y22" s="586">
        <f>+'NF-KSF-TRIAL-BAL-2020'!R22+'RA-TRIAL-BAL-2020'!R22+'DES-TRIAL-BAL-2020'!R22+'DMP-TRIAL-BAL-2020'!R22</f>
        <v>0</v>
      </c>
      <c r="Z22" s="587">
        <f>+'NF-KSF-TRIAL-BAL-2020'!S22+'RA-TRIAL-BAL-2020'!S22+'DES-TRIAL-BAL-2020'!S22+'DMP-TRIAL-BAL-2020'!S22</f>
        <v>0</v>
      </c>
      <c r="AA22" s="588">
        <f>+'NF-KSF-TRIAL-BAL-2020'!T22+'RA-TRIAL-BAL-2020'!T22+'DES-TRIAL-BAL-2020'!T22+'DMP-TRIAL-BAL-2020'!T22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288" t="s">
        <v>2184</v>
      </c>
      <c r="BA22" s="2289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+'NF-KSF-TRIAL-BAL-2020'!O23+'RA-TRIAL-BAL-2020'!O23+'DES-TRIAL-BAL-2020'!O23+'DMP-TRIAL-BAL-2020'!O23</f>
        <v>0</v>
      </c>
      <c r="W23" s="529">
        <f>+'NF-KSF-TRIAL-BAL-2020'!P23+'RA-TRIAL-BAL-2020'!P23+'DES-TRIAL-BAL-2020'!P23+'DMP-TRIAL-BAL-2020'!P23</f>
        <v>0</v>
      </c>
      <c r="X23" s="587">
        <f>+'NF-KSF-TRIAL-BAL-2020'!Q23+'RA-TRIAL-BAL-2020'!Q23+'DES-TRIAL-BAL-2020'!Q23+'DMP-TRIAL-BAL-2020'!Q23</f>
        <v>0</v>
      </c>
      <c r="Y23" s="586">
        <f>+'NF-KSF-TRIAL-BAL-2020'!R23+'RA-TRIAL-BAL-2020'!R23+'DES-TRIAL-BAL-2020'!R23+'DMP-TRIAL-BAL-2020'!R23</f>
        <v>0</v>
      </c>
      <c r="Z23" s="587">
        <f>+'NF-KSF-TRIAL-BAL-2020'!S23+'RA-TRIAL-BAL-2020'!S23+'DES-TRIAL-BAL-2020'!S23+'DMP-TRIAL-BAL-2020'!S23</f>
        <v>0</v>
      </c>
      <c r="AA23" s="588">
        <f>+'NF-KSF-TRIAL-BAL-2020'!T23+'RA-TRIAL-BAL-2020'!T23+'DES-TRIAL-BAL-2020'!T23+'DMP-TRIAL-BAL-2020'!T23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290" t="s">
        <v>2185</v>
      </c>
      <c r="BA23" s="2291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+'NF-KSF-TRIAL-BAL-2020'!O24+'RA-TRIAL-BAL-2020'!O24+'DES-TRIAL-BAL-2020'!O24+'DMP-TRIAL-BAL-2020'!O24</f>
        <v>0</v>
      </c>
      <c r="W24" s="529">
        <f>+'NF-KSF-TRIAL-BAL-2020'!P24+'RA-TRIAL-BAL-2020'!P24+'DES-TRIAL-BAL-2020'!P24+'DMP-TRIAL-BAL-2020'!P24</f>
        <v>0</v>
      </c>
      <c r="X24" s="528">
        <f>+'NF-KSF-TRIAL-BAL-2020'!Q24+'RA-TRIAL-BAL-2020'!Q24+'DES-TRIAL-BAL-2020'!Q24+'DMP-TRIAL-BAL-2020'!Q24</f>
        <v>0</v>
      </c>
      <c r="Y24" s="529">
        <f>+'NF-KSF-TRIAL-BAL-2020'!R24+'RA-TRIAL-BAL-2020'!R24+'DES-TRIAL-BAL-2020'!R24+'DMP-TRIAL-BAL-2020'!R24</f>
        <v>0</v>
      </c>
      <c r="Z24" s="528">
        <f>+'NF-KSF-TRIAL-BAL-2020'!S24+'RA-TRIAL-BAL-2020'!S24+'DES-TRIAL-BAL-2020'!S24+'DMP-TRIAL-BAL-2020'!S24</f>
        <v>0</v>
      </c>
      <c r="AA24" s="347">
        <f>+'NF-KSF-TRIAL-BAL-2020'!T24+'RA-TRIAL-BAL-2020'!T24+'DES-TRIAL-BAL-2020'!T24+'DMP-TRIAL-BAL-2020'!T24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292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+'NF-KSF-TRIAL-BAL-2020'!O25+'RA-TRIAL-BAL-2020'!O25+'DES-TRIAL-BAL-2020'!O25+'DMP-TRIAL-BAL-2020'!O25</f>
        <v>0</v>
      </c>
      <c r="W25" s="529">
        <f>+'NF-KSF-TRIAL-BAL-2020'!P25+'RA-TRIAL-BAL-2020'!P25+'DES-TRIAL-BAL-2020'!P25+'DMP-TRIAL-BAL-2020'!P25</f>
        <v>0</v>
      </c>
      <c r="X25" s="528">
        <f>+'NF-KSF-TRIAL-BAL-2020'!Q25+'RA-TRIAL-BAL-2020'!Q25+'DES-TRIAL-BAL-2020'!Q25+'DMP-TRIAL-BAL-2020'!Q25</f>
        <v>0</v>
      </c>
      <c r="Y25" s="529">
        <f>+'NF-KSF-TRIAL-BAL-2020'!R25+'RA-TRIAL-BAL-2020'!R25+'DES-TRIAL-BAL-2020'!R25+'DMP-TRIAL-BAL-2020'!R25</f>
        <v>0</v>
      </c>
      <c r="Z25" s="528">
        <f>+'NF-KSF-TRIAL-BAL-2020'!S25+'RA-TRIAL-BAL-2020'!S25+'DES-TRIAL-BAL-2020'!S25+'DMP-TRIAL-BAL-2020'!S25</f>
        <v>0</v>
      </c>
      <c r="AA25" s="347">
        <f>+'NF-KSF-TRIAL-BAL-2020'!T25+'RA-TRIAL-BAL-2020'!T25+'DES-TRIAL-BAL-2020'!T25+'DMP-TRIAL-BAL-2020'!T25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288" t="s">
        <v>2186</v>
      </c>
      <c r="BA25" s="2289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+'NF-KSF-TRIAL-BAL-2020'!O26+'RA-TRIAL-BAL-2020'!O26+'DES-TRIAL-BAL-2020'!O26+'DMP-TRIAL-BAL-2020'!O26</f>
        <v>0</v>
      </c>
      <c r="W26" s="529">
        <f>+'NF-KSF-TRIAL-BAL-2020'!P26+'RA-TRIAL-BAL-2020'!P26+'DES-TRIAL-BAL-2020'!P26+'DMP-TRIAL-BAL-2020'!P26</f>
        <v>0</v>
      </c>
      <c r="X26" s="528">
        <f>+'NF-KSF-TRIAL-BAL-2020'!Q26+'RA-TRIAL-BAL-2020'!Q26+'DES-TRIAL-BAL-2020'!Q26+'DMP-TRIAL-BAL-2020'!Q26</f>
        <v>0</v>
      </c>
      <c r="Y26" s="529">
        <f>+'NF-KSF-TRIAL-BAL-2020'!R26+'RA-TRIAL-BAL-2020'!R26+'DES-TRIAL-BAL-2020'!R26+'DMP-TRIAL-BAL-2020'!R26</f>
        <v>0</v>
      </c>
      <c r="Z26" s="528">
        <f>+'NF-KSF-TRIAL-BAL-2020'!S26+'RA-TRIAL-BAL-2020'!S26+'DES-TRIAL-BAL-2020'!S26+'DMP-TRIAL-BAL-2020'!S26</f>
        <v>0</v>
      </c>
      <c r="AA26" s="347">
        <f>+'NF-KSF-TRIAL-BAL-2020'!T26+'RA-TRIAL-BAL-2020'!T26+'DES-TRIAL-BAL-2020'!T26+'DMP-TRIAL-BAL-2020'!T26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290" t="s">
        <v>2187</v>
      </c>
      <c r="BA26" s="2291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+'NF-KSF-TRIAL-BAL-2020'!O27+'RA-TRIAL-BAL-2020'!O27+'DES-TRIAL-BAL-2020'!O27+'DMP-TRIAL-BAL-2020'!O27</f>
        <v>0</v>
      </c>
      <c r="W27" s="529">
        <f>+'NF-KSF-TRIAL-BAL-2020'!P27+'RA-TRIAL-BAL-2020'!P27+'DES-TRIAL-BAL-2020'!P27+'DMP-TRIAL-BAL-2020'!P27</f>
        <v>0</v>
      </c>
      <c r="X27" s="528">
        <f>+'NF-KSF-TRIAL-BAL-2020'!Q27+'RA-TRIAL-BAL-2020'!Q27+'DES-TRIAL-BAL-2020'!Q27+'DMP-TRIAL-BAL-2020'!Q27</f>
        <v>0</v>
      </c>
      <c r="Y27" s="529">
        <f>+'NF-KSF-TRIAL-BAL-2020'!R27+'RA-TRIAL-BAL-2020'!R27+'DES-TRIAL-BAL-2020'!R27+'DMP-TRIAL-BAL-2020'!R27</f>
        <v>0</v>
      </c>
      <c r="Z27" s="528">
        <f>+'NF-KSF-TRIAL-BAL-2020'!S27+'RA-TRIAL-BAL-2020'!S27+'DES-TRIAL-BAL-2020'!S27+'DMP-TRIAL-BAL-2020'!S27</f>
        <v>0</v>
      </c>
      <c r="AA27" s="347">
        <f>+'NF-KSF-TRIAL-BAL-2020'!T27+'RA-TRIAL-BAL-2020'!T27+'DES-TRIAL-BAL-2020'!T27+'DMP-TRIAL-BAL-2020'!T27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292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+'NF-KSF-TRIAL-BAL-2020'!O28+'RA-TRIAL-BAL-2020'!O28+'DES-TRIAL-BAL-2020'!O28+'DMP-TRIAL-BAL-2020'!O28</f>
        <v>0</v>
      </c>
      <c r="W28" s="529">
        <f>+'NF-KSF-TRIAL-BAL-2020'!P28+'RA-TRIAL-BAL-2020'!P28+'DES-TRIAL-BAL-2020'!P28+'DMP-TRIAL-BAL-2020'!P28</f>
        <v>0</v>
      </c>
      <c r="X28" s="528">
        <f>+'NF-KSF-TRIAL-BAL-2020'!Q28+'RA-TRIAL-BAL-2020'!Q28+'DES-TRIAL-BAL-2020'!Q28+'DMP-TRIAL-BAL-2020'!Q28</f>
        <v>0</v>
      </c>
      <c r="Y28" s="529">
        <f>+'NF-KSF-TRIAL-BAL-2020'!R28+'RA-TRIAL-BAL-2020'!R28+'DES-TRIAL-BAL-2020'!R28+'DMP-TRIAL-BAL-2020'!R28</f>
        <v>0</v>
      </c>
      <c r="Z28" s="528">
        <f>+'NF-KSF-TRIAL-BAL-2020'!S28+'RA-TRIAL-BAL-2020'!S28+'DES-TRIAL-BAL-2020'!S28+'DMP-TRIAL-BAL-2020'!S28</f>
        <v>0</v>
      </c>
      <c r="AA28" s="347">
        <f>+'NF-KSF-TRIAL-BAL-2020'!T28+'RA-TRIAL-BAL-2020'!T28+'DES-TRIAL-BAL-2020'!T28+'DMP-TRIAL-BAL-2020'!T28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288" t="s">
        <v>2188</v>
      </c>
      <c r="BA28" s="2289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+'NF-KSF-TRIAL-BAL-2020'!O29+'RA-TRIAL-BAL-2020'!O29+'DES-TRIAL-BAL-2020'!O29+'DMP-TRIAL-BAL-2020'!O29</f>
        <v>0</v>
      </c>
      <c r="W29" s="529">
        <f>+'NF-KSF-TRIAL-BAL-2020'!P29+'RA-TRIAL-BAL-2020'!P29+'DES-TRIAL-BAL-2020'!P29+'DMP-TRIAL-BAL-2020'!P29</f>
        <v>0</v>
      </c>
      <c r="X29" s="528">
        <f>+'NF-KSF-TRIAL-BAL-2020'!Q29+'RA-TRIAL-BAL-2020'!Q29+'DES-TRIAL-BAL-2020'!Q29+'DMP-TRIAL-BAL-2020'!Q29</f>
        <v>0</v>
      </c>
      <c r="Y29" s="529">
        <f>+'NF-KSF-TRIAL-BAL-2020'!R29+'RA-TRIAL-BAL-2020'!R29+'DES-TRIAL-BAL-2020'!R29+'DMP-TRIAL-BAL-2020'!R29</f>
        <v>0</v>
      </c>
      <c r="Z29" s="528">
        <f>+'NF-KSF-TRIAL-BAL-2020'!S29+'RA-TRIAL-BAL-2020'!S29+'DES-TRIAL-BAL-2020'!S29+'DMP-TRIAL-BAL-2020'!S29</f>
        <v>0</v>
      </c>
      <c r="AA29" s="347">
        <f>+'NF-KSF-TRIAL-BAL-2020'!T29+'RA-TRIAL-BAL-2020'!T29+'DES-TRIAL-BAL-2020'!T29+'DMP-TRIAL-BAL-2020'!T29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290" t="s">
        <v>2189</v>
      </c>
      <c r="BA29" s="2291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+'NF-KSF-TRIAL-BAL-2020'!O30+'RA-TRIAL-BAL-2020'!O30+'DES-TRIAL-BAL-2020'!O30+'DMP-TRIAL-BAL-2020'!O30</f>
        <v>0</v>
      </c>
      <c r="W30" s="529">
        <f>+'NF-KSF-TRIAL-BAL-2020'!P30+'RA-TRIAL-BAL-2020'!P30+'DES-TRIAL-BAL-2020'!P30+'DMP-TRIAL-BAL-2020'!P30</f>
        <v>0</v>
      </c>
      <c r="X30" s="528">
        <f>+'NF-KSF-TRIAL-BAL-2020'!Q30+'RA-TRIAL-BAL-2020'!Q30+'DES-TRIAL-BAL-2020'!Q30+'DMP-TRIAL-BAL-2020'!Q30</f>
        <v>0</v>
      </c>
      <c r="Y30" s="529">
        <f>+'NF-KSF-TRIAL-BAL-2020'!R30+'RA-TRIAL-BAL-2020'!R30+'DES-TRIAL-BAL-2020'!R30+'DMP-TRIAL-BAL-2020'!R30</f>
        <v>0</v>
      </c>
      <c r="Z30" s="528">
        <f>+'NF-KSF-TRIAL-BAL-2020'!S30+'RA-TRIAL-BAL-2020'!S30+'DES-TRIAL-BAL-2020'!S30+'DMP-TRIAL-BAL-2020'!S30</f>
        <v>0</v>
      </c>
      <c r="AA30" s="347">
        <f>+'NF-KSF-TRIAL-BAL-2020'!T30+'RA-TRIAL-BAL-2020'!T30+'DES-TRIAL-BAL-2020'!T30+'DMP-TRIAL-BAL-2020'!T30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292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+'NF-KSF-TRIAL-BAL-2020'!O31+'RA-TRIAL-BAL-2020'!O31+'DES-TRIAL-BAL-2020'!O31+'DMP-TRIAL-BAL-2020'!O31</f>
        <v>0</v>
      </c>
      <c r="W31" s="529">
        <f>+'NF-KSF-TRIAL-BAL-2020'!P31+'RA-TRIAL-BAL-2020'!P31+'DES-TRIAL-BAL-2020'!P31+'DMP-TRIAL-BAL-2020'!P31</f>
        <v>0</v>
      </c>
      <c r="X31" s="528">
        <f>+'NF-KSF-TRIAL-BAL-2020'!Q31+'RA-TRIAL-BAL-2020'!Q31+'DES-TRIAL-BAL-2020'!Q31+'DMP-TRIAL-BAL-2020'!Q31</f>
        <v>0</v>
      </c>
      <c r="Y31" s="529">
        <f>+'NF-KSF-TRIAL-BAL-2020'!R31+'RA-TRIAL-BAL-2020'!R31+'DES-TRIAL-BAL-2020'!R31+'DMP-TRIAL-BAL-2020'!R31</f>
        <v>0</v>
      </c>
      <c r="Z31" s="528">
        <f>+'NF-KSF-TRIAL-BAL-2020'!S31+'RA-TRIAL-BAL-2020'!S31+'DES-TRIAL-BAL-2020'!S31+'DMP-TRIAL-BAL-2020'!S31</f>
        <v>0</v>
      </c>
      <c r="AA31" s="347">
        <f>+'NF-KSF-TRIAL-BAL-2020'!T31+'RA-TRIAL-BAL-2020'!T31+'DES-TRIAL-BAL-2020'!T31+'DMP-TRIAL-BAL-2020'!T31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+'NF-KSF-TRIAL-BAL-2020'!O32+'RA-TRIAL-BAL-2020'!O32+'DES-TRIAL-BAL-2020'!O32+'DMP-TRIAL-BAL-2020'!O32</f>
        <v>0</v>
      </c>
      <c r="W32" s="529">
        <f>+'NF-KSF-TRIAL-BAL-2020'!P32+'RA-TRIAL-BAL-2020'!P32+'DES-TRIAL-BAL-2020'!P32+'DMP-TRIAL-BAL-2020'!P32</f>
        <v>0</v>
      </c>
      <c r="X32" s="528">
        <f>+'NF-KSF-TRIAL-BAL-2020'!Q32+'RA-TRIAL-BAL-2020'!Q32+'DES-TRIAL-BAL-2020'!Q32+'DMP-TRIAL-BAL-2020'!Q32</f>
        <v>0</v>
      </c>
      <c r="Y32" s="529">
        <f>+'NF-KSF-TRIAL-BAL-2020'!R32+'RA-TRIAL-BAL-2020'!R32+'DES-TRIAL-BAL-2020'!R32+'DMP-TRIAL-BAL-2020'!R32</f>
        <v>0</v>
      </c>
      <c r="Z32" s="528">
        <f>+'NF-KSF-TRIAL-BAL-2020'!S32+'RA-TRIAL-BAL-2020'!S32+'DES-TRIAL-BAL-2020'!S32+'DMP-TRIAL-BAL-2020'!S32</f>
        <v>0</v>
      </c>
      <c r="AA32" s="347">
        <f>+'NF-KSF-TRIAL-BAL-2020'!T32+'RA-TRIAL-BAL-2020'!T32+'DES-TRIAL-BAL-2020'!T32+'DMP-TRIAL-BAL-2020'!T32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+'NF-KSF-TRIAL-BAL-2020'!O33+'RA-TRIAL-BAL-2020'!O33+'DES-TRIAL-BAL-2020'!O33+'DMP-TRIAL-BAL-2020'!O33</f>
        <v>0</v>
      </c>
      <c r="W33" s="529">
        <f>+'NF-KSF-TRIAL-BAL-2020'!P33+'RA-TRIAL-BAL-2020'!P33+'DES-TRIAL-BAL-2020'!P33+'DMP-TRIAL-BAL-2020'!P33</f>
        <v>0</v>
      </c>
      <c r="X33" s="528">
        <f>+'NF-KSF-TRIAL-BAL-2020'!Q33+'RA-TRIAL-BAL-2020'!Q33+'DES-TRIAL-BAL-2020'!Q33+'DMP-TRIAL-BAL-2020'!Q33</f>
        <v>0</v>
      </c>
      <c r="Y33" s="529">
        <f>+'NF-KSF-TRIAL-BAL-2020'!R33+'RA-TRIAL-BAL-2020'!R33+'DES-TRIAL-BAL-2020'!R33+'DMP-TRIAL-BAL-2020'!R33</f>
        <v>0</v>
      </c>
      <c r="Z33" s="528">
        <f>+'NF-KSF-TRIAL-BAL-2020'!S33+'RA-TRIAL-BAL-2020'!S33+'DES-TRIAL-BAL-2020'!S33+'DMP-TRIAL-BAL-2020'!S33</f>
        <v>0</v>
      </c>
      <c r="AA33" s="347">
        <f>+'NF-KSF-TRIAL-BAL-2020'!T33+'RA-TRIAL-BAL-2020'!T33+'DES-TRIAL-BAL-2020'!T33+'DMP-TRIAL-BAL-2020'!T33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+'NF-KSF-TRIAL-BAL-2020'!O34+'RA-TRIAL-BAL-2020'!O34+'DES-TRIAL-BAL-2020'!O34+'DMP-TRIAL-BAL-2020'!O34</f>
        <v>0</v>
      </c>
      <c r="W34" s="529">
        <f>+'NF-KSF-TRIAL-BAL-2020'!P34+'RA-TRIAL-BAL-2020'!P34+'DES-TRIAL-BAL-2020'!P34+'DMP-TRIAL-BAL-2020'!P34</f>
        <v>0</v>
      </c>
      <c r="X34" s="528">
        <f>+'NF-KSF-TRIAL-BAL-2020'!Q34+'RA-TRIAL-BAL-2020'!Q34+'DES-TRIAL-BAL-2020'!Q34+'DMP-TRIAL-BAL-2020'!Q34</f>
        <v>0</v>
      </c>
      <c r="Y34" s="529">
        <f>+'NF-KSF-TRIAL-BAL-2020'!R34+'RA-TRIAL-BAL-2020'!R34+'DES-TRIAL-BAL-2020'!R34+'DMP-TRIAL-BAL-2020'!R34</f>
        <v>0</v>
      </c>
      <c r="Z34" s="528">
        <f>+'NF-KSF-TRIAL-BAL-2020'!S34+'RA-TRIAL-BAL-2020'!S34+'DES-TRIAL-BAL-2020'!S34+'DMP-TRIAL-BAL-2020'!S34</f>
        <v>0</v>
      </c>
      <c r="AA34" s="347">
        <f>+'NF-KSF-TRIAL-BAL-2020'!T34+'RA-TRIAL-BAL-2020'!T34+'DES-TRIAL-BAL-2020'!T34+'DMP-TRIAL-BAL-2020'!T34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+'NF-KSF-TRIAL-BAL-2020'!O35+'RA-TRIAL-BAL-2020'!O35+'DES-TRIAL-BAL-2020'!O35+'DMP-TRIAL-BAL-2020'!O35</f>
        <v>0</v>
      </c>
      <c r="W35" s="529">
        <f>+'NF-KSF-TRIAL-BAL-2020'!P35+'RA-TRIAL-BAL-2020'!P35+'DES-TRIAL-BAL-2020'!P35+'DMP-TRIAL-BAL-2020'!P35</f>
        <v>0</v>
      </c>
      <c r="X35" s="528">
        <f>+'NF-KSF-TRIAL-BAL-2020'!Q35+'RA-TRIAL-BAL-2020'!Q35+'DES-TRIAL-BAL-2020'!Q35+'DMP-TRIAL-BAL-2020'!Q35</f>
        <v>0</v>
      </c>
      <c r="Y35" s="529">
        <f>+'NF-KSF-TRIAL-BAL-2020'!R35+'RA-TRIAL-BAL-2020'!R35+'DES-TRIAL-BAL-2020'!R35+'DMP-TRIAL-BAL-2020'!R35</f>
        <v>0</v>
      </c>
      <c r="Z35" s="528">
        <f>+'NF-KSF-TRIAL-BAL-2020'!S35+'RA-TRIAL-BAL-2020'!S35+'DES-TRIAL-BAL-2020'!S35+'DMP-TRIAL-BAL-2020'!S35</f>
        <v>0</v>
      </c>
      <c r="AA35" s="347">
        <f>+'NF-KSF-TRIAL-BAL-2020'!T35+'RA-TRIAL-BAL-2020'!T35+'DES-TRIAL-BAL-2020'!T35+'DMP-TRIAL-BAL-2020'!T35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+'NF-KSF-TRIAL-BAL-2020'!O36+'RA-TRIAL-BAL-2020'!O36+'DES-TRIAL-BAL-2020'!O36+'DMP-TRIAL-BAL-2020'!O36</f>
        <v>0</v>
      </c>
      <c r="W36" s="529">
        <f>+'NF-KSF-TRIAL-BAL-2020'!P36+'RA-TRIAL-BAL-2020'!P36+'DES-TRIAL-BAL-2020'!P36+'DMP-TRIAL-BAL-2020'!P36</f>
        <v>0</v>
      </c>
      <c r="X36" s="528">
        <f>+'NF-KSF-TRIAL-BAL-2020'!Q36+'RA-TRIAL-BAL-2020'!Q36+'DES-TRIAL-BAL-2020'!Q36+'DMP-TRIAL-BAL-2020'!Q36</f>
        <v>0</v>
      </c>
      <c r="Y36" s="529">
        <f>+'NF-KSF-TRIAL-BAL-2020'!R36+'RA-TRIAL-BAL-2020'!R36+'DES-TRIAL-BAL-2020'!R36+'DMP-TRIAL-BAL-2020'!R36</f>
        <v>0</v>
      </c>
      <c r="Z36" s="528">
        <f>+'NF-KSF-TRIAL-BAL-2020'!S36+'RA-TRIAL-BAL-2020'!S36+'DES-TRIAL-BAL-2020'!S36+'DMP-TRIAL-BAL-2020'!S36</f>
        <v>0</v>
      </c>
      <c r="AA36" s="347">
        <f>+'NF-KSF-TRIAL-BAL-2020'!T36+'RA-TRIAL-BAL-2020'!T36+'DES-TRIAL-BAL-2020'!T36+'DMP-TRIAL-BAL-2020'!T36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+'NF-KSF-TRIAL-BAL-2020'!O37+'RA-TRIAL-BAL-2020'!O37+'DES-TRIAL-BAL-2020'!O37+'DMP-TRIAL-BAL-2020'!O37</f>
        <v>0</v>
      </c>
      <c r="W37" s="529">
        <f>+'NF-KSF-TRIAL-BAL-2020'!P37+'RA-TRIAL-BAL-2020'!P37+'DES-TRIAL-BAL-2020'!P37+'DMP-TRIAL-BAL-2020'!P37</f>
        <v>0</v>
      </c>
      <c r="X37" s="528">
        <f>+'NF-KSF-TRIAL-BAL-2020'!Q37+'RA-TRIAL-BAL-2020'!Q37+'DES-TRIAL-BAL-2020'!Q37+'DMP-TRIAL-BAL-2020'!Q37</f>
        <v>0</v>
      </c>
      <c r="Y37" s="529">
        <f>+'NF-KSF-TRIAL-BAL-2020'!R37+'RA-TRIAL-BAL-2020'!R37+'DES-TRIAL-BAL-2020'!R37+'DMP-TRIAL-BAL-2020'!R37</f>
        <v>0</v>
      </c>
      <c r="Z37" s="528">
        <f>+'NF-KSF-TRIAL-BAL-2020'!S37+'RA-TRIAL-BAL-2020'!S37+'DES-TRIAL-BAL-2020'!S37+'DMP-TRIAL-BAL-2020'!S37</f>
        <v>0</v>
      </c>
      <c r="AA37" s="347">
        <f>+'NF-KSF-TRIAL-BAL-2020'!T37+'RA-TRIAL-BAL-2020'!T37+'DES-TRIAL-BAL-2020'!T37+'DMP-TRIAL-BAL-2020'!T37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+'NF-KSF-TRIAL-BAL-2020'!O38+'RA-TRIAL-BAL-2020'!O38+'DES-TRIAL-BAL-2020'!O38+'DMP-TRIAL-BAL-2020'!O38</f>
        <v>0</v>
      </c>
      <c r="W38" s="529">
        <f>+'NF-KSF-TRIAL-BAL-2020'!P38+'RA-TRIAL-BAL-2020'!P38+'DES-TRIAL-BAL-2020'!P38+'DMP-TRIAL-BAL-2020'!P38</f>
        <v>0</v>
      </c>
      <c r="X38" s="528">
        <f>+'NF-KSF-TRIAL-BAL-2020'!Q38+'RA-TRIAL-BAL-2020'!Q38+'DES-TRIAL-BAL-2020'!Q38+'DMP-TRIAL-BAL-2020'!Q38</f>
        <v>0</v>
      </c>
      <c r="Y38" s="529">
        <f>+'NF-KSF-TRIAL-BAL-2020'!R38+'RA-TRIAL-BAL-2020'!R38+'DES-TRIAL-BAL-2020'!R38+'DMP-TRIAL-BAL-2020'!R38</f>
        <v>0</v>
      </c>
      <c r="Z38" s="528">
        <f>+'NF-KSF-TRIAL-BAL-2020'!S38+'RA-TRIAL-BAL-2020'!S38+'DES-TRIAL-BAL-2020'!S38+'DMP-TRIAL-BAL-2020'!S38</f>
        <v>0</v>
      </c>
      <c r="AA38" s="347">
        <f>+'NF-KSF-TRIAL-BAL-2020'!T38+'RA-TRIAL-BAL-2020'!T38+'DES-TRIAL-BAL-2020'!T38+'DMP-TRIAL-BAL-2020'!T38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+'NF-KSF-TRIAL-BAL-2020'!O39+'RA-TRIAL-BAL-2020'!O39+'DES-TRIAL-BAL-2020'!O39+'DMP-TRIAL-BAL-2020'!O39</f>
        <v>0</v>
      </c>
      <c r="W39" s="529">
        <f>+'NF-KSF-TRIAL-BAL-2020'!P39+'RA-TRIAL-BAL-2020'!P39+'DES-TRIAL-BAL-2020'!P39+'DMP-TRIAL-BAL-2020'!P39</f>
        <v>0</v>
      </c>
      <c r="X39" s="528">
        <f>+'NF-KSF-TRIAL-BAL-2020'!Q39+'RA-TRIAL-BAL-2020'!Q39+'DES-TRIAL-BAL-2020'!Q39+'DMP-TRIAL-BAL-2020'!Q39</f>
        <v>0</v>
      </c>
      <c r="Y39" s="529">
        <f>+'NF-KSF-TRIAL-BAL-2020'!R39+'RA-TRIAL-BAL-2020'!R39+'DES-TRIAL-BAL-2020'!R39+'DMP-TRIAL-BAL-2020'!R39</f>
        <v>0</v>
      </c>
      <c r="Z39" s="528">
        <f>+'NF-KSF-TRIAL-BAL-2020'!S39+'RA-TRIAL-BAL-2020'!S39+'DES-TRIAL-BAL-2020'!S39+'DMP-TRIAL-BAL-2020'!S39</f>
        <v>0</v>
      </c>
      <c r="AA39" s="347">
        <f>+'NF-KSF-TRIAL-BAL-2020'!T39+'RA-TRIAL-BAL-2020'!T39+'DES-TRIAL-BAL-2020'!T39+'DMP-TRIAL-BAL-2020'!T39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+'NF-KSF-TRIAL-BAL-2020'!O40+'RA-TRIAL-BAL-2020'!O40+'DES-TRIAL-BAL-2020'!O40+'DMP-TRIAL-BAL-2020'!O40</f>
        <v>0</v>
      </c>
      <c r="W40" s="529">
        <f>+'NF-KSF-TRIAL-BAL-2020'!P40+'RA-TRIAL-BAL-2020'!P40+'DES-TRIAL-BAL-2020'!P40+'DMP-TRIAL-BAL-2020'!P40</f>
        <v>0</v>
      </c>
      <c r="X40" s="528">
        <f>+'NF-KSF-TRIAL-BAL-2020'!Q40+'RA-TRIAL-BAL-2020'!Q40+'DES-TRIAL-BAL-2020'!Q40+'DMP-TRIAL-BAL-2020'!Q40</f>
        <v>0</v>
      </c>
      <c r="Y40" s="529">
        <f>+'NF-KSF-TRIAL-BAL-2020'!R40+'RA-TRIAL-BAL-2020'!R40+'DES-TRIAL-BAL-2020'!R40+'DMP-TRIAL-BAL-2020'!R40</f>
        <v>0</v>
      </c>
      <c r="Z40" s="528">
        <f>+'NF-KSF-TRIAL-BAL-2020'!S40+'RA-TRIAL-BAL-2020'!S40+'DES-TRIAL-BAL-2020'!S40+'DMP-TRIAL-BAL-2020'!S40</f>
        <v>0</v>
      </c>
      <c r="AA40" s="347">
        <f>+'NF-KSF-TRIAL-BAL-2020'!T40+'RA-TRIAL-BAL-2020'!T40+'DES-TRIAL-BAL-2020'!T40+'DMP-TRIAL-BAL-2020'!T40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+'NF-KSF-TRIAL-BAL-2020'!O41+'RA-TRIAL-BAL-2020'!O41+'DES-TRIAL-BAL-2020'!O41+'DMP-TRIAL-BAL-2020'!O41</f>
        <v>0</v>
      </c>
      <c r="W41" s="529">
        <f>+'NF-KSF-TRIAL-BAL-2020'!P41+'RA-TRIAL-BAL-2020'!P41+'DES-TRIAL-BAL-2020'!P41+'DMP-TRIAL-BAL-2020'!P41</f>
        <v>0</v>
      </c>
      <c r="X41" s="528">
        <f>+'NF-KSF-TRIAL-BAL-2020'!Q41+'RA-TRIAL-BAL-2020'!Q41+'DES-TRIAL-BAL-2020'!Q41+'DMP-TRIAL-BAL-2020'!Q41</f>
        <v>0</v>
      </c>
      <c r="Y41" s="529">
        <f>+'NF-KSF-TRIAL-BAL-2020'!R41+'RA-TRIAL-BAL-2020'!R41+'DES-TRIAL-BAL-2020'!R41+'DMP-TRIAL-BAL-2020'!R41</f>
        <v>0</v>
      </c>
      <c r="Z41" s="528">
        <f>+'NF-KSF-TRIAL-BAL-2020'!S41+'RA-TRIAL-BAL-2020'!S41+'DES-TRIAL-BAL-2020'!S41+'DMP-TRIAL-BAL-2020'!S41</f>
        <v>0</v>
      </c>
      <c r="AA41" s="347">
        <f>+'NF-KSF-TRIAL-BAL-2020'!T41+'RA-TRIAL-BAL-2020'!T41+'DES-TRIAL-BAL-2020'!T41+'DMP-TRIAL-BAL-2020'!T41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+'NF-KSF-TRIAL-BAL-2020'!O42+'RA-TRIAL-BAL-2020'!O42+'DES-TRIAL-BAL-2020'!O42+'DMP-TRIAL-BAL-2020'!O42</f>
        <v>0</v>
      </c>
      <c r="W42" s="529">
        <f>+'NF-KSF-TRIAL-BAL-2020'!P42+'RA-TRIAL-BAL-2020'!P42+'DES-TRIAL-BAL-2020'!P42+'DMP-TRIAL-BAL-2020'!P42</f>
        <v>0</v>
      </c>
      <c r="X42" s="528">
        <f>+'NF-KSF-TRIAL-BAL-2020'!Q42+'RA-TRIAL-BAL-2020'!Q42+'DES-TRIAL-BAL-2020'!Q42+'DMP-TRIAL-BAL-2020'!Q42</f>
        <v>0</v>
      </c>
      <c r="Y42" s="529">
        <f>+'NF-KSF-TRIAL-BAL-2020'!R42+'RA-TRIAL-BAL-2020'!R42+'DES-TRIAL-BAL-2020'!R42+'DMP-TRIAL-BAL-2020'!R42</f>
        <v>0</v>
      </c>
      <c r="Z42" s="528">
        <f>+'NF-KSF-TRIAL-BAL-2020'!S42+'RA-TRIAL-BAL-2020'!S42+'DES-TRIAL-BAL-2020'!S42+'DMP-TRIAL-BAL-2020'!S42</f>
        <v>0</v>
      </c>
      <c r="AA42" s="347">
        <f>+'NF-KSF-TRIAL-BAL-2020'!T42+'RA-TRIAL-BAL-2020'!T42+'DES-TRIAL-BAL-2020'!T42+'DMP-TRIAL-BAL-2020'!T42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+'NF-KSF-TRIAL-BAL-2020'!O43+'RA-TRIAL-BAL-2020'!O43+'DES-TRIAL-BAL-2020'!O43+'DMP-TRIAL-BAL-2020'!O43</f>
        <v>0</v>
      </c>
      <c r="W43" s="529">
        <f>+'NF-KSF-TRIAL-BAL-2020'!P43+'RA-TRIAL-BAL-2020'!P43+'DES-TRIAL-BAL-2020'!P43+'DMP-TRIAL-BAL-2020'!P43</f>
        <v>0</v>
      </c>
      <c r="X43" s="528">
        <f>+'NF-KSF-TRIAL-BAL-2020'!Q43+'RA-TRIAL-BAL-2020'!Q43+'DES-TRIAL-BAL-2020'!Q43+'DMP-TRIAL-BAL-2020'!Q43</f>
        <v>0</v>
      </c>
      <c r="Y43" s="529">
        <f>+'NF-KSF-TRIAL-BAL-2020'!R43+'RA-TRIAL-BAL-2020'!R43+'DES-TRIAL-BAL-2020'!R43+'DMP-TRIAL-BAL-2020'!R43</f>
        <v>0</v>
      </c>
      <c r="Z43" s="528">
        <f>+'NF-KSF-TRIAL-BAL-2020'!S43+'RA-TRIAL-BAL-2020'!S43+'DES-TRIAL-BAL-2020'!S43+'DMP-TRIAL-BAL-2020'!S43</f>
        <v>0</v>
      </c>
      <c r="AA43" s="347">
        <f>+'NF-KSF-TRIAL-BAL-2020'!T43+'RA-TRIAL-BAL-2020'!T43+'DES-TRIAL-BAL-2020'!T43+'DMP-TRIAL-BAL-2020'!T43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+'NF-KSF-TRIAL-BAL-2020'!O44+'RA-TRIAL-BAL-2020'!O44+'DES-TRIAL-BAL-2020'!O44+'DMP-TRIAL-BAL-2020'!O44</f>
        <v>0</v>
      </c>
      <c r="W44" s="529">
        <f>+'NF-KSF-TRIAL-BAL-2020'!P44+'RA-TRIAL-BAL-2020'!P44+'DES-TRIAL-BAL-2020'!P44+'DMP-TRIAL-BAL-2020'!P44</f>
        <v>0</v>
      </c>
      <c r="X44" s="528">
        <f>+'NF-KSF-TRIAL-BAL-2020'!Q44+'RA-TRIAL-BAL-2020'!Q44+'DES-TRIAL-BAL-2020'!Q44+'DMP-TRIAL-BAL-2020'!Q44</f>
        <v>0</v>
      </c>
      <c r="Y44" s="529">
        <f>+'NF-KSF-TRIAL-BAL-2020'!R44+'RA-TRIAL-BAL-2020'!R44+'DES-TRIAL-BAL-2020'!R44+'DMP-TRIAL-BAL-2020'!R44</f>
        <v>0</v>
      </c>
      <c r="Z44" s="528">
        <f>+'NF-KSF-TRIAL-BAL-2020'!S44+'RA-TRIAL-BAL-2020'!S44+'DES-TRIAL-BAL-2020'!S44+'DMP-TRIAL-BAL-2020'!S44</f>
        <v>0</v>
      </c>
      <c r="AA44" s="347">
        <f>+'NF-KSF-TRIAL-BAL-2020'!T44+'RA-TRIAL-BAL-2020'!T44+'DES-TRIAL-BAL-2020'!T44+'DMP-TRIAL-BAL-2020'!T44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+'NF-KSF-TRIAL-BAL-2020'!O45+'RA-TRIAL-BAL-2020'!O45+'DES-TRIAL-BAL-2020'!O45+'DMP-TRIAL-BAL-2020'!O45</f>
        <v>0</v>
      </c>
      <c r="W45" s="529">
        <f>+'NF-KSF-TRIAL-BAL-2020'!P45+'RA-TRIAL-BAL-2020'!P45+'DES-TRIAL-BAL-2020'!P45+'DMP-TRIAL-BAL-2020'!P45</f>
        <v>0</v>
      </c>
      <c r="X45" s="528">
        <f>+'NF-KSF-TRIAL-BAL-2020'!Q45+'RA-TRIAL-BAL-2020'!Q45+'DES-TRIAL-BAL-2020'!Q45+'DMP-TRIAL-BAL-2020'!Q45</f>
        <v>0</v>
      </c>
      <c r="Y45" s="529">
        <f>+'NF-KSF-TRIAL-BAL-2020'!R45+'RA-TRIAL-BAL-2020'!R45+'DES-TRIAL-BAL-2020'!R45+'DMP-TRIAL-BAL-2020'!R45</f>
        <v>0</v>
      </c>
      <c r="Z45" s="528">
        <f>+'NF-KSF-TRIAL-BAL-2020'!S45+'RA-TRIAL-BAL-2020'!S45+'DES-TRIAL-BAL-2020'!S45+'DMP-TRIAL-BAL-2020'!S45</f>
        <v>0</v>
      </c>
      <c r="AA45" s="347">
        <f>+'NF-KSF-TRIAL-BAL-2020'!T45+'RA-TRIAL-BAL-2020'!T45+'DES-TRIAL-BAL-2020'!T45+'DMP-TRIAL-BAL-2020'!T45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+'NF-KSF-TRIAL-BAL-2020'!O46+'RA-TRIAL-BAL-2020'!O46+'DES-TRIAL-BAL-2020'!O46+'DMP-TRIAL-BAL-2020'!O46</f>
        <v>0</v>
      </c>
      <c r="W46" s="529">
        <f>+'NF-KSF-TRIAL-BAL-2020'!P46+'RA-TRIAL-BAL-2020'!P46+'DES-TRIAL-BAL-2020'!P46+'DMP-TRIAL-BAL-2020'!P46</f>
        <v>0</v>
      </c>
      <c r="X46" s="528">
        <f>+'NF-KSF-TRIAL-BAL-2020'!Q46+'RA-TRIAL-BAL-2020'!Q46+'DES-TRIAL-BAL-2020'!Q46+'DMP-TRIAL-BAL-2020'!Q46</f>
        <v>0</v>
      </c>
      <c r="Y46" s="529">
        <f>+'NF-KSF-TRIAL-BAL-2020'!R46+'RA-TRIAL-BAL-2020'!R46+'DES-TRIAL-BAL-2020'!R46+'DMP-TRIAL-BAL-2020'!R46</f>
        <v>0</v>
      </c>
      <c r="Z46" s="528">
        <f>+'NF-KSF-TRIAL-BAL-2020'!S46+'RA-TRIAL-BAL-2020'!S46+'DES-TRIAL-BAL-2020'!S46+'DMP-TRIAL-BAL-2020'!S46</f>
        <v>0</v>
      </c>
      <c r="AA46" s="347">
        <f>+'NF-KSF-TRIAL-BAL-2020'!T46+'RA-TRIAL-BAL-2020'!T46+'DES-TRIAL-BAL-2020'!T46+'DMP-TRIAL-BAL-2020'!T46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+'NF-KSF-TRIAL-BAL-2020'!O47+'RA-TRIAL-BAL-2020'!O47+'DES-TRIAL-BAL-2020'!O47+'DMP-TRIAL-BAL-2020'!O47</f>
        <v>0</v>
      </c>
      <c r="W47" s="529">
        <f>+'NF-KSF-TRIAL-BAL-2020'!P47+'RA-TRIAL-BAL-2020'!P47+'DES-TRIAL-BAL-2020'!P47+'DMP-TRIAL-BAL-2020'!P47</f>
        <v>0</v>
      </c>
      <c r="X47" s="528">
        <f>+'NF-KSF-TRIAL-BAL-2020'!Q47+'RA-TRIAL-BAL-2020'!Q47+'DES-TRIAL-BAL-2020'!Q47+'DMP-TRIAL-BAL-2020'!Q47</f>
        <v>0</v>
      </c>
      <c r="Y47" s="529">
        <f>+'NF-KSF-TRIAL-BAL-2020'!R47+'RA-TRIAL-BAL-2020'!R47+'DES-TRIAL-BAL-2020'!R47+'DMP-TRIAL-BAL-2020'!R47</f>
        <v>0</v>
      </c>
      <c r="Z47" s="528">
        <f>+'NF-KSF-TRIAL-BAL-2020'!S47+'RA-TRIAL-BAL-2020'!S47+'DES-TRIAL-BAL-2020'!S47+'DMP-TRIAL-BAL-2020'!S47</f>
        <v>0</v>
      </c>
      <c r="AA47" s="347">
        <f>+'NF-KSF-TRIAL-BAL-2020'!T47+'RA-TRIAL-BAL-2020'!T47+'DES-TRIAL-BAL-2020'!T47+'DMP-TRIAL-BAL-2020'!T47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+'NF-KSF-TRIAL-BAL-2020'!O48+'RA-TRIAL-BAL-2020'!O48+'DES-TRIAL-BAL-2020'!O48+'DMP-TRIAL-BAL-2020'!O48</f>
        <v>0</v>
      </c>
      <c r="W48" s="529">
        <f>+'NF-KSF-TRIAL-BAL-2020'!P48+'RA-TRIAL-BAL-2020'!P48+'DES-TRIAL-BAL-2020'!P48+'DMP-TRIAL-BAL-2020'!P48</f>
        <v>0</v>
      </c>
      <c r="X48" s="528">
        <f>+'NF-KSF-TRIAL-BAL-2020'!Q48+'RA-TRIAL-BAL-2020'!Q48+'DES-TRIAL-BAL-2020'!Q48+'DMP-TRIAL-BAL-2020'!Q48</f>
        <v>0</v>
      </c>
      <c r="Y48" s="529">
        <f>+'NF-KSF-TRIAL-BAL-2020'!R48+'RA-TRIAL-BAL-2020'!R48+'DES-TRIAL-BAL-2020'!R48+'DMP-TRIAL-BAL-2020'!R48</f>
        <v>0</v>
      </c>
      <c r="Z48" s="528">
        <f>+'NF-KSF-TRIAL-BAL-2020'!S48+'RA-TRIAL-BAL-2020'!S48+'DES-TRIAL-BAL-2020'!S48+'DMP-TRIAL-BAL-2020'!S48</f>
        <v>0</v>
      </c>
      <c r="AA48" s="347">
        <f>+'NF-KSF-TRIAL-BAL-2020'!T48+'RA-TRIAL-BAL-2020'!T48+'DES-TRIAL-BAL-2020'!T48+'DMP-TRIAL-BAL-2020'!T48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+'NF-KSF-TRIAL-BAL-2020'!O49+'RA-TRIAL-BAL-2020'!O49+'DES-TRIAL-BAL-2020'!O49+'DMP-TRIAL-BAL-2020'!O49</f>
        <v>0</v>
      </c>
      <c r="W49" s="529">
        <f>+'NF-KSF-TRIAL-BAL-2020'!P49+'RA-TRIAL-BAL-2020'!P49+'DES-TRIAL-BAL-2020'!P49+'DMP-TRIAL-BAL-2020'!P49</f>
        <v>0</v>
      </c>
      <c r="X49" s="528">
        <f>+'NF-KSF-TRIAL-BAL-2020'!Q49+'RA-TRIAL-BAL-2020'!Q49+'DES-TRIAL-BAL-2020'!Q49+'DMP-TRIAL-BAL-2020'!Q49</f>
        <v>0</v>
      </c>
      <c r="Y49" s="529">
        <f>+'NF-KSF-TRIAL-BAL-2020'!R49+'RA-TRIAL-BAL-2020'!R49+'DES-TRIAL-BAL-2020'!R49+'DMP-TRIAL-BAL-2020'!R49</f>
        <v>0</v>
      </c>
      <c r="Z49" s="528">
        <f>+'NF-KSF-TRIAL-BAL-2020'!S49+'RA-TRIAL-BAL-2020'!S49+'DES-TRIAL-BAL-2020'!S49+'DMP-TRIAL-BAL-2020'!S49</f>
        <v>0</v>
      </c>
      <c r="AA49" s="347">
        <f>+'NF-KSF-TRIAL-BAL-2020'!T49+'RA-TRIAL-BAL-2020'!T49+'DES-TRIAL-BAL-2020'!T49+'DMP-TRIAL-BAL-2020'!T49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+'NF-KSF-TRIAL-BAL-2020'!O50+'RA-TRIAL-BAL-2020'!O50+'DES-TRIAL-BAL-2020'!O50+'DMP-TRIAL-BAL-2020'!O50</f>
        <v>0</v>
      </c>
      <c r="W50" s="529">
        <f>+'NF-KSF-TRIAL-BAL-2020'!P50+'RA-TRIAL-BAL-2020'!P50+'DES-TRIAL-BAL-2020'!P50+'DMP-TRIAL-BAL-2020'!P50</f>
        <v>0</v>
      </c>
      <c r="X50" s="528">
        <f>+'NF-KSF-TRIAL-BAL-2020'!Q50+'RA-TRIAL-BAL-2020'!Q50+'DES-TRIAL-BAL-2020'!Q50+'DMP-TRIAL-BAL-2020'!Q50</f>
        <v>0</v>
      </c>
      <c r="Y50" s="529">
        <f>+'NF-KSF-TRIAL-BAL-2020'!R50+'RA-TRIAL-BAL-2020'!R50+'DES-TRIAL-BAL-2020'!R50+'DMP-TRIAL-BAL-2020'!R50</f>
        <v>0</v>
      </c>
      <c r="Z50" s="528">
        <f>+'NF-KSF-TRIAL-BAL-2020'!S50+'RA-TRIAL-BAL-2020'!S50+'DES-TRIAL-BAL-2020'!S50+'DMP-TRIAL-BAL-2020'!S50</f>
        <v>0</v>
      </c>
      <c r="AA50" s="347">
        <f>+'NF-KSF-TRIAL-BAL-2020'!T50+'RA-TRIAL-BAL-2020'!T50+'DES-TRIAL-BAL-2020'!T50+'DMP-TRIAL-BAL-2020'!T50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+'NF-KSF-TRIAL-BAL-2020'!O51+'RA-TRIAL-BAL-2020'!O51+'DES-TRIAL-BAL-2020'!O51+'DMP-TRIAL-BAL-2020'!O51</f>
        <v>0</v>
      </c>
      <c r="W51" s="529">
        <f>+'NF-KSF-TRIAL-BAL-2020'!P51+'RA-TRIAL-BAL-2020'!P51+'DES-TRIAL-BAL-2020'!P51+'DMP-TRIAL-BAL-2020'!P51</f>
        <v>0</v>
      </c>
      <c r="X51" s="528">
        <f>+'NF-KSF-TRIAL-BAL-2020'!Q51+'RA-TRIAL-BAL-2020'!Q51+'DES-TRIAL-BAL-2020'!Q51+'DMP-TRIAL-BAL-2020'!Q51</f>
        <v>0</v>
      </c>
      <c r="Y51" s="529">
        <f>+'NF-KSF-TRIAL-BAL-2020'!R51+'RA-TRIAL-BAL-2020'!R51+'DES-TRIAL-BAL-2020'!R51+'DMP-TRIAL-BAL-2020'!R51</f>
        <v>0</v>
      </c>
      <c r="Z51" s="528">
        <f>+'NF-KSF-TRIAL-BAL-2020'!S51+'RA-TRIAL-BAL-2020'!S51+'DES-TRIAL-BAL-2020'!S51+'DMP-TRIAL-BAL-2020'!S51</f>
        <v>0</v>
      </c>
      <c r="AA51" s="347">
        <f>+'NF-KSF-TRIAL-BAL-2020'!T51+'RA-TRIAL-BAL-2020'!T51+'DES-TRIAL-BAL-2020'!T51+'DMP-TRIAL-BAL-2020'!T51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+'NF-KSF-TRIAL-BAL-2020'!O52+'RA-TRIAL-BAL-2020'!O52+'DES-TRIAL-BAL-2020'!O52+'DMP-TRIAL-BAL-2020'!O52</f>
        <v>0</v>
      </c>
      <c r="W52" s="529">
        <f>+'NF-KSF-TRIAL-BAL-2020'!P52+'RA-TRIAL-BAL-2020'!P52+'DES-TRIAL-BAL-2020'!P52+'DMP-TRIAL-BAL-2020'!P52</f>
        <v>0</v>
      </c>
      <c r="X52" s="528">
        <f>+'NF-KSF-TRIAL-BAL-2020'!Q52+'RA-TRIAL-BAL-2020'!Q52+'DES-TRIAL-BAL-2020'!Q52+'DMP-TRIAL-BAL-2020'!Q52</f>
        <v>0</v>
      </c>
      <c r="Y52" s="529">
        <f>+'NF-KSF-TRIAL-BAL-2020'!R52+'RA-TRIAL-BAL-2020'!R52+'DES-TRIAL-BAL-2020'!R52+'DMP-TRIAL-BAL-2020'!R52</f>
        <v>0</v>
      </c>
      <c r="Z52" s="528">
        <f>+'NF-KSF-TRIAL-BAL-2020'!S52+'RA-TRIAL-BAL-2020'!S52+'DES-TRIAL-BAL-2020'!S52+'DMP-TRIAL-BAL-2020'!S52</f>
        <v>0</v>
      </c>
      <c r="AA52" s="347">
        <f>+'NF-KSF-TRIAL-BAL-2020'!T52+'RA-TRIAL-BAL-2020'!T52+'DES-TRIAL-BAL-2020'!T52+'DMP-TRIAL-BAL-2020'!T52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+'NF-KSF-TRIAL-BAL-2020'!O53+'RA-TRIAL-BAL-2020'!O53+'DES-TRIAL-BAL-2020'!O53+'DMP-TRIAL-BAL-2020'!O53</f>
        <v>0</v>
      </c>
      <c r="W53" s="529">
        <f>+'NF-KSF-TRIAL-BAL-2020'!P53+'RA-TRIAL-BAL-2020'!P53+'DES-TRIAL-BAL-2020'!P53+'DMP-TRIAL-BAL-2020'!P53</f>
        <v>0</v>
      </c>
      <c r="X53" s="528">
        <f>+'NF-KSF-TRIAL-BAL-2020'!Q53+'RA-TRIAL-BAL-2020'!Q53+'DES-TRIAL-BAL-2020'!Q53+'DMP-TRIAL-BAL-2020'!Q53</f>
        <v>0</v>
      </c>
      <c r="Y53" s="529">
        <f>+'NF-KSF-TRIAL-BAL-2020'!R53+'RA-TRIAL-BAL-2020'!R53+'DES-TRIAL-BAL-2020'!R53+'DMP-TRIAL-BAL-2020'!R53</f>
        <v>0</v>
      </c>
      <c r="Z53" s="528">
        <f>+'NF-KSF-TRIAL-BAL-2020'!S53+'RA-TRIAL-BAL-2020'!S53+'DES-TRIAL-BAL-2020'!S53+'DMP-TRIAL-BAL-2020'!S53</f>
        <v>0</v>
      </c>
      <c r="AA53" s="347">
        <f>+'NF-KSF-TRIAL-BAL-2020'!T53+'RA-TRIAL-BAL-2020'!T53+'DES-TRIAL-BAL-2020'!T53+'DMP-TRIAL-BAL-2020'!T53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+'NF-KSF-TRIAL-BAL-2020'!O54+'RA-TRIAL-BAL-2020'!O54+'DES-TRIAL-BAL-2020'!O54+'DMP-TRIAL-BAL-2020'!O54</f>
        <v>0</v>
      </c>
      <c r="W54" s="529">
        <f>+'NF-KSF-TRIAL-BAL-2020'!P54+'RA-TRIAL-BAL-2020'!P54+'DES-TRIAL-BAL-2020'!P54+'DMP-TRIAL-BAL-2020'!P54</f>
        <v>0</v>
      </c>
      <c r="X54" s="528">
        <f>+'NF-KSF-TRIAL-BAL-2020'!Q54+'RA-TRIAL-BAL-2020'!Q54+'DES-TRIAL-BAL-2020'!Q54+'DMP-TRIAL-BAL-2020'!Q54</f>
        <v>0</v>
      </c>
      <c r="Y54" s="529">
        <f>+'NF-KSF-TRIAL-BAL-2020'!R54+'RA-TRIAL-BAL-2020'!R54+'DES-TRIAL-BAL-2020'!R54+'DMP-TRIAL-BAL-2020'!R54</f>
        <v>0</v>
      </c>
      <c r="Z54" s="528">
        <f>+'NF-KSF-TRIAL-BAL-2020'!S54+'RA-TRIAL-BAL-2020'!S54+'DES-TRIAL-BAL-2020'!S54+'DMP-TRIAL-BAL-2020'!S54</f>
        <v>0</v>
      </c>
      <c r="AA54" s="347">
        <f>+'NF-KSF-TRIAL-BAL-2020'!T54+'RA-TRIAL-BAL-2020'!T54+'DES-TRIAL-BAL-2020'!T54+'DMP-TRIAL-BAL-2020'!T54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+'NF-KSF-TRIAL-BAL-2020'!O55+'RA-TRIAL-BAL-2020'!O55+'DES-TRIAL-BAL-2020'!O55+'DMP-TRIAL-BAL-2020'!O55</f>
        <v>0</v>
      </c>
      <c r="W55" s="529">
        <f>+'NF-KSF-TRIAL-BAL-2020'!P55+'RA-TRIAL-BAL-2020'!P55+'DES-TRIAL-BAL-2020'!P55+'DMP-TRIAL-BAL-2020'!P55</f>
        <v>0</v>
      </c>
      <c r="X55" s="528">
        <f>+'NF-KSF-TRIAL-BAL-2020'!Q55+'RA-TRIAL-BAL-2020'!Q55+'DES-TRIAL-BAL-2020'!Q55+'DMP-TRIAL-BAL-2020'!Q55</f>
        <v>0</v>
      </c>
      <c r="Y55" s="529">
        <f>+'NF-KSF-TRIAL-BAL-2020'!R55+'RA-TRIAL-BAL-2020'!R55+'DES-TRIAL-BAL-2020'!R55+'DMP-TRIAL-BAL-2020'!R55</f>
        <v>0</v>
      </c>
      <c r="Z55" s="528">
        <f>+'NF-KSF-TRIAL-BAL-2020'!S55+'RA-TRIAL-BAL-2020'!S55+'DES-TRIAL-BAL-2020'!S55+'DMP-TRIAL-BAL-2020'!S55</f>
        <v>0</v>
      </c>
      <c r="AA55" s="347">
        <f>+'NF-KSF-TRIAL-BAL-2020'!T55+'RA-TRIAL-BAL-2020'!T55+'DES-TRIAL-BAL-2020'!T55+'DMP-TRIAL-BAL-2020'!T55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+'NF-KSF-TRIAL-BAL-2020'!O56+'RA-TRIAL-BAL-2020'!O56+'DES-TRIAL-BAL-2020'!O56+'DMP-TRIAL-BAL-2020'!O56</f>
        <v>0</v>
      </c>
      <c r="W56" s="529">
        <f>+'NF-KSF-TRIAL-BAL-2020'!P56+'RA-TRIAL-BAL-2020'!P56+'DES-TRIAL-BAL-2020'!P56+'DMP-TRIAL-BAL-2020'!P56</f>
        <v>0</v>
      </c>
      <c r="X56" s="587">
        <f>+'NF-KSF-TRIAL-BAL-2020'!Q56+'RA-TRIAL-BAL-2020'!Q56+'DES-TRIAL-BAL-2020'!Q56+'DMP-TRIAL-BAL-2020'!Q56</f>
        <v>0</v>
      </c>
      <c r="Y56" s="586">
        <f>+'NF-KSF-TRIAL-BAL-2020'!R56+'RA-TRIAL-BAL-2020'!R56+'DES-TRIAL-BAL-2020'!R56+'DMP-TRIAL-BAL-2020'!R56</f>
        <v>0</v>
      </c>
      <c r="Z56" s="587">
        <f>+'NF-KSF-TRIAL-BAL-2020'!S56+'RA-TRIAL-BAL-2020'!S56+'DES-TRIAL-BAL-2020'!S56+'DMP-TRIAL-BAL-2020'!S56</f>
        <v>0</v>
      </c>
      <c r="AA56" s="588">
        <f>+'NF-KSF-TRIAL-BAL-2020'!T56+'RA-TRIAL-BAL-2020'!T56+'DES-TRIAL-BAL-2020'!T56+'DMP-TRIAL-BAL-2020'!T56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+'NF-KSF-TRIAL-BAL-2020'!O57+'RA-TRIAL-BAL-2020'!O57+'DES-TRIAL-BAL-2020'!O57+'DMP-TRIAL-BAL-2020'!O57</f>
        <v>0</v>
      </c>
      <c r="W57" s="529">
        <f>+'NF-KSF-TRIAL-BAL-2020'!P57+'RA-TRIAL-BAL-2020'!P57+'DES-TRIAL-BAL-2020'!P57+'DMP-TRIAL-BAL-2020'!P57</f>
        <v>0</v>
      </c>
      <c r="X57" s="587">
        <f>+'NF-KSF-TRIAL-BAL-2020'!Q57+'RA-TRIAL-BAL-2020'!Q57+'DES-TRIAL-BAL-2020'!Q57+'DMP-TRIAL-BAL-2020'!Q57</f>
        <v>0</v>
      </c>
      <c r="Y57" s="586">
        <f>+'NF-KSF-TRIAL-BAL-2020'!R57+'RA-TRIAL-BAL-2020'!R57+'DES-TRIAL-BAL-2020'!R57+'DMP-TRIAL-BAL-2020'!R57</f>
        <v>0</v>
      </c>
      <c r="Z57" s="587">
        <f>+'NF-KSF-TRIAL-BAL-2020'!S57+'RA-TRIAL-BAL-2020'!S57+'DES-TRIAL-BAL-2020'!S57+'DMP-TRIAL-BAL-2020'!S57</f>
        <v>0</v>
      </c>
      <c r="AA57" s="588">
        <f>+'NF-KSF-TRIAL-BAL-2020'!T57+'RA-TRIAL-BAL-2020'!T57+'DES-TRIAL-BAL-2020'!T57+'DMP-TRIAL-BAL-2020'!T57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+'NF-KSF-TRIAL-BAL-2020'!O58+'RA-TRIAL-BAL-2020'!O58+'DES-TRIAL-BAL-2020'!O58+'DMP-TRIAL-BAL-2020'!O58</f>
        <v>0</v>
      </c>
      <c r="W58" s="529">
        <f>+'NF-KSF-TRIAL-BAL-2020'!P58+'RA-TRIAL-BAL-2020'!P58+'DES-TRIAL-BAL-2020'!P58+'DMP-TRIAL-BAL-2020'!P58</f>
        <v>0</v>
      </c>
      <c r="X58" s="587">
        <f>+'NF-KSF-TRIAL-BAL-2020'!Q58+'RA-TRIAL-BAL-2020'!Q58+'DES-TRIAL-BAL-2020'!Q58+'DMP-TRIAL-BAL-2020'!Q58</f>
        <v>0</v>
      </c>
      <c r="Y58" s="586">
        <f>+'NF-KSF-TRIAL-BAL-2020'!R58+'RA-TRIAL-BAL-2020'!R58+'DES-TRIAL-BAL-2020'!R58+'DMP-TRIAL-BAL-2020'!R58</f>
        <v>0</v>
      </c>
      <c r="Z58" s="587">
        <f>+'NF-KSF-TRIAL-BAL-2020'!S58+'RA-TRIAL-BAL-2020'!S58+'DES-TRIAL-BAL-2020'!S58+'DMP-TRIAL-BAL-2020'!S58</f>
        <v>0</v>
      </c>
      <c r="AA58" s="588">
        <f>+'NF-KSF-TRIAL-BAL-2020'!T58+'RA-TRIAL-BAL-2020'!T58+'DES-TRIAL-BAL-2020'!T58+'DMP-TRIAL-BAL-2020'!T58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+'NF-KSF-TRIAL-BAL-2020'!O59+'RA-TRIAL-BAL-2020'!O59+'DES-TRIAL-BAL-2020'!O59+'DMP-TRIAL-BAL-2020'!O59</f>
        <v>0</v>
      </c>
      <c r="W59" s="529">
        <f>+'NF-KSF-TRIAL-BAL-2020'!P59+'RA-TRIAL-BAL-2020'!P59+'DES-TRIAL-BAL-2020'!P59+'DMP-TRIAL-BAL-2020'!P59</f>
        <v>0</v>
      </c>
      <c r="X59" s="587">
        <f>+'NF-KSF-TRIAL-BAL-2020'!Q59+'RA-TRIAL-BAL-2020'!Q59+'DES-TRIAL-BAL-2020'!Q59+'DMP-TRIAL-BAL-2020'!Q59</f>
        <v>0</v>
      </c>
      <c r="Y59" s="586">
        <f>+'NF-KSF-TRIAL-BAL-2020'!R59+'RA-TRIAL-BAL-2020'!R59+'DES-TRIAL-BAL-2020'!R59+'DMP-TRIAL-BAL-2020'!R59</f>
        <v>0</v>
      </c>
      <c r="Z59" s="587">
        <f>+'NF-KSF-TRIAL-BAL-2020'!S59+'RA-TRIAL-BAL-2020'!S59+'DES-TRIAL-BAL-2020'!S59+'DMP-TRIAL-BAL-2020'!S59</f>
        <v>0</v>
      </c>
      <c r="AA59" s="588">
        <f>+'NF-KSF-TRIAL-BAL-2020'!T59+'RA-TRIAL-BAL-2020'!T59+'DES-TRIAL-BAL-2020'!T59+'DMP-TRIAL-BAL-2020'!T59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+'NF-KSF-TRIAL-BAL-2020'!O60+'RA-TRIAL-BAL-2020'!O60+'DES-TRIAL-BAL-2020'!O60+'DMP-TRIAL-BAL-2020'!O60</f>
        <v>0</v>
      </c>
      <c r="W60" s="529">
        <f>+'NF-KSF-TRIAL-BAL-2020'!P60+'RA-TRIAL-BAL-2020'!P60+'DES-TRIAL-BAL-2020'!P60+'DMP-TRIAL-BAL-2020'!P60</f>
        <v>0</v>
      </c>
      <c r="X60" s="587">
        <f>+'NF-KSF-TRIAL-BAL-2020'!Q60+'RA-TRIAL-BAL-2020'!Q60+'DES-TRIAL-BAL-2020'!Q60+'DMP-TRIAL-BAL-2020'!Q60</f>
        <v>0</v>
      </c>
      <c r="Y60" s="586">
        <f>+'NF-KSF-TRIAL-BAL-2020'!R60+'RA-TRIAL-BAL-2020'!R60+'DES-TRIAL-BAL-2020'!R60+'DMP-TRIAL-BAL-2020'!R60</f>
        <v>0</v>
      </c>
      <c r="Z60" s="587">
        <f>+'NF-KSF-TRIAL-BAL-2020'!S60+'RA-TRIAL-BAL-2020'!S60+'DES-TRIAL-BAL-2020'!S60+'DMP-TRIAL-BAL-2020'!S60</f>
        <v>0</v>
      </c>
      <c r="AA60" s="588">
        <f>+'NF-KSF-TRIAL-BAL-2020'!T60+'RA-TRIAL-BAL-2020'!T60+'DES-TRIAL-BAL-2020'!T60+'DMP-TRIAL-BAL-2020'!T60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+'NF-KSF-TRIAL-BAL-2020'!O61+'RA-TRIAL-BAL-2020'!O61+'DES-TRIAL-BAL-2020'!O61+'DMP-TRIAL-BAL-2020'!O61</f>
        <v>0</v>
      </c>
      <c r="W61" s="529">
        <f>+'NF-KSF-TRIAL-BAL-2020'!P61+'RA-TRIAL-BAL-2020'!P61+'DES-TRIAL-BAL-2020'!P61+'DMP-TRIAL-BAL-2020'!P61</f>
        <v>0</v>
      </c>
      <c r="X61" s="587">
        <f>+'NF-KSF-TRIAL-BAL-2020'!Q61+'RA-TRIAL-BAL-2020'!Q61+'DES-TRIAL-BAL-2020'!Q61+'DMP-TRIAL-BAL-2020'!Q61</f>
        <v>0</v>
      </c>
      <c r="Y61" s="586">
        <f>+'NF-KSF-TRIAL-BAL-2020'!R61+'RA-TRIAL-BAL-2020'!R61+'DES-TRIAL-BAL-2020'!R61+'DMP-TRIAL-BAL-2020'!R61</f>
        <v>0</v>
      </c>
      <c r="Z61" s="587">
        <f>+'NF-KSF-TRIAL-BAL-2020'!S61+'RA-TRIAL-BAL-2020'!S61+'DES-TRIAL-BAL-2020'!S61+'DMP-TRIAL-BAL-2020'!S61</f>
        <v>0</v>
      </c>
      <c r="AA61" s="588">
        <f>+'NF-KSF-TRIAL-BAL-2020'!T61+'RA-TRIAL-BAL-2020'!T61+'DES-TRIAL-BAL-2020'!T61+'DMP-TRIAL-BAL-2020'!T61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+'NF-KSF-TRIAL-BAL-2020'!O62+'RA-TRIAL-BAL-2020'!O62+'DES-TRIAL-BAL-2020'!O62+'DMP-TRIAL-BAL-2020'!O62</f>
        <v>0</v>
      </c>
      <c r="W62" s="529">
        <f>+'NF-KSF-TRIAL-BAL-2020'!P62+'RA-TRIAL-BAL-2020'!P62+'DES-TRIAL-BAL-2020'!P62+'DMP-TRIAL-BAL-2020'!P62</f>
        <v>0</v>
      </c>
      <c r="X62" s="587">
        <f>+'NF-KSF-TRIAL-BAL-2020'!Q62+'RA-TRIAL-BAL-2020'!Q62+'DES-TRIAL-BAL-2020'!Q62+'DMP-TRIAL-BAL-2020'!Q62</f>
        <v>0</v>
      </c>
      <c r="Y62" s="586">
        <f>+'NF-KSF-TRIAL-BAL-2020'!R62+'RA-TRIAL-BAL-2020'!R62+'DES-TRIAL-BAL-2020'!R62+'DMP-TRIAL-BAL-2020'!R62</f>
        <v>0</v>
      </c>
      <c r="Z62" s="587">
        <f>+'NF-KSF-TRIAL-BAL-2020'!S62+'RA-TRIAL-BAL-2020'!S62+'DES-TRIAL-BAL-2020'!S62+'DMP-TRIAL-BAL-2020'!S62</f>
        <v>0</v>
      </c>
      <c r="AA62" s="588">
        <f>+'NF-KSF-TRIAL-BAL-2020'!T62+'RA-TRIAL-BAL-2020'!T62+'DES-TRIAL-BAL-2020'!T62+'DMP-TRIAL-BAL-2020'!T62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+'NF-KSF-TRIAL-BAL-2020'!O63+'RA-TRIAL-BAL-2020'!O63+'DES-TRIAL-BAL-2020'!O63+'DMP-TRIAL-BAL-2020'!O63</f>
        <v>0</v>
      </c>
      <c r="W63" s="529">
        <f>+'NF-KSF-TRIAL-BAL-2020'!P63+'RA-TRIAL-BAL-2020'!P63+'DES-TRIAL-BAL-2020'!P63+'DMP-TRIAL-BAL-2020'!P63</f>
        <v>0</v>
      </c>
      <c r="X63" s="587">
        <f>+'NF-KSF-TRIAL-BAL-2020'!Q63+'RA-TRIAL-BAL-2020'!Q63+'DES-TRIAL-BAL-2020'!Q63+'DMP-TRIAL-BAL-2020'!Q63</f>
        <v>0</v>
      </c>
      <c r="Y63" s="586">
        <f>+'NF-KSF-TRIAL-BAL-2020'!R63+'RA-TRIAL-BAL-2020'!R63+'DES-TRIAL-BAL-2020'!R63+'DMP-TRIAL-BAL-2020'!R63</f>
        <v>0</v>
      </c>
      <c r="Z63" s="587">
        <f>+'NF-KSF-TRIAL-BAL-2020'!S63+'RA-TRIAL-BAL-2020'!S63+'DES-TRIAL-BAL-2020'!S63+'DMP-TRIAL-BAL-2020'!S63</f>
        <v>0</v>
      </c>
      <c r="AA63" s="588">
        <f>+'NF-KSF-TRIAL-BAL-2020'!T63+'RA-TRIAL-BAL-2020'!T63+'DES-TRIAL-BAL-2020'!T63+'DMP-TRIAL-BAL-2020'!T63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+'NF-KSF-TRIAL-BAL-2020'!O64+'RA-TRIAL-BAL-2020'!O64+'DES-TRIAL-BAL-2020'!O64+'DMP-TRIAL-BAL-2020'!O64</f>
        <v>0</v>
      </c>
      <c r="W64" s="529">
        <f>+'NF-KSF-TRIAL-BAL-2020'!P64+'RA-TRIAL-BAL-2020'!P64+'DES-TRIAL-BAL-2020'!P64+'DMP-TRIAL-BAL-2020'!P64</f>
        <v>0</v>
      </c>
      <c r="X64" s="587">
        <f>+'NF-KSF-TRIAL-BAL-2020'!Q64+'RA-TRIAL-BAL-2020'!Q64+'DES-TRIAL-BAL-2020'!Q64+'DMP-TRIAL-BAL-2020'!Q64</f>
        <v>0</v>
      </c>
      <c r="Y64" s="586">
        <f>+'NF-KSF-TRIAL-BAL-2020'!R64+'RA-TRIAL-BAL-2020'!R64+'DES-TRIAL-BAL-2020'!R64+'DMP-TRIAL-BAL-2020'!R64</f>
        <v>0</v>
      </c>
      <c r="Z64" s="587">
        <f>+'NF-KSF-TRIAL-BAL-2020'!S64+'RA-TRIAL-BAL-2020'!S64+'DES-TRIAL-BAL-2020'!S64+'DMP-TRIAL-BAL-2020'!S64</f>
        <v>0</v>
      </c>
      <c r="AA64" s="588">
        <f>+'NF-KSF-TRIAL-BAL-2020'!T64+'RA-TRIAL-BAL-2020'!T64+'DES-TRIAL-BAL-2020'!T64+'DMP-TRIAL-BAL-2020'!T64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+'NF-KSF-TRIAL-BAL-2020'!O65+'RA-TRIAL-BAL-2020'!O65+'DES-TRIAL-BAL-2020'!O65+'DMP-TRIAL-BAL-2020'!O65</f>
        <v>0</v>
      </c>
      <c r="W65" s="529">
        <f>+'NF-KSF-TRIAL-BAL-2020'!P65+'RA-TRIAL-BAL-2020'!P65+'DES-TRIAL-BAL-2020'!P65+'DMP-TRIAL-BAL-2020'!P65</f>
        <v>0</v>
      </c>
      <c r="X65" s="587">
        <f>+'NF-KSF-TRIAL-BAL-2020'!Q65+'RA-TRIAL-BAL-2020'!Q65+'DES-TRIAL-BAL-2020'!Q65+'DMP-TRIAL-BAL-2020'!Q65</f>
        <v>0</v>
      </c>
      <c r="Y65" s="586">
        <f>+'NF-KSF-TRIAL-BAL-2020'!R65+'RA-TRIAL-BAL-2020'!R65+'DES-TRIAL-BAL-2020'!R65+'DMP-TRIAL-BAL-2020'!R65</f>
        <v>0</v>
      </c>
      <c r="Z65" s="587">
        <f>+'NF-KSF-TRIAL-BAL-2020'!S65+'RA-TRIAL-BAL-2020'!S65+'DES-TRIAL-BAL-2020'!S65+'DMP-TRIAL-BAL-2020'!S65</f>
        <v>0</v>
      </c>
      <c r="AA65" s="588">
        <f>+'NF-KSF-TRIAL-BAL-2020'!T65+'RA-TRIAL-BAL-2020'!T65+'DES-TRIAL-BAL-2020'!T65+'DMP-TRIAL-BAL-2020'!T65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+'NF-KSF-TRIAL-BAL-2020'!O66+'RA-TRIAL-BAL-2020'!O66+'DES-TRIAL-BAL-2020'!O66+'DMP-TRIAL-BAL-2020'!O66</f>
        <v>0</v>
      </c>
      <c r="W66" s="529">
        <f>+'NF-KSF-TRIAL-BAL-2020'!P66+'RA-TRIAL-BAL-2020'!P66+'DES-TRIAL-BAL-2020'!P66+'DMP-TRIAL-BAL-2020'!P66</f>
        <v>0</v>
      </c>
      <c r="X66" s="587">
        <f>+'NF-KSF-TRIAL-BAL-2020'!Q66+'RA-TRIAL-BAL-2020'!Q66+'DES-TRIAL-BAL-2020'!Q66+'DMP-TRIAL-BAL-2020'!Q66</f>
        <v>0</v>
      </c>
      <c r="Y66" s="586">
        <f>+'NF-KSF-TRIAL-BAL-2020'!R66+'RA-TRIAL-BAL-2020'!R66+'DES-TRIAL-BAL-2020'!R66+'DMP-TRIAL-BAL-2020'!R66</f>
        <v>0</v>
      </c>
      <c r="Z66" s="587">
        <f>+'NF-KSF-TRIAL-BAL-2020'!S66+'RA-TRIAL-BAL-2020'!S66+'DES-TRIAL-BAL-2020'!S66+'DMP-TRIAL-BAL-2020'!S66</f>
        <v>0</v>
      </c>
      <c r="AA66" s="588">
        <f>+'NF-KSF-TRIAL-BAL-2020'!T66+'RA-TRIAL-BAL-2020'!T66+'DES-TRIAL-BAL-2020'!T66+'DMP-TRIAL-BAL-2020'!T66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+'NF-KSF-TRIAL-BAL-2020'!O67+'RA-TRIAL-BAL-2020'!O67+'DES-TRIAL-BAL-2020'!O67+'DMP-TRIAL-BAL-2020'!O67</f>
        <v>0</v>
      </c>
      <c r="W67" s="529">
        <f>+'NF-KSF-TRIAL-BAL-2020'!P67+'RA-TRIAL-BAL-2020'!P67+'DES-TRIAL-BAL-2020'!P67+'DMP-TRIAL-BAL-2020'!P67</f>
        <v>0</v>
      </c>
      <c r="X67" s="587">
        <f>+'NF-KSF-TRIAL-BAL-2020'!Q67+'RA-TRIAL-BAL-2020'!Q67+'DES-TRIAL-BAL-2020'!Q67+'DMP-TRIAL-BAL-2020'!Q67</f>
        <v>0</v>
      </c>
      <c r="Y67" s="586">
        <f>+'NF-KSF-TRIAL-BAL-2020'!R67+'RA-TRIAL-BAL-2020'!R67+'DES-TRIAL-BAL-2020'!R67+'DMP-TRIAL-BAL-2020'!R67</f>
        <v>0</v>
      </c>
      <c r="Z67" s="587">
        <f>+'NF-KSF-TRIAL-BAL-2020'!S67+'RA-TRIAL-BAL-2020'!S67+'DES-TRIAL-BAL-2020'!S67+'DMP-TRIAL-BAL-2020'!S67</f>
        <v>0</v>
      </c>
      <c r="AA67" s="588">
        <f>+'NF-KSF-TRIAL-BAL-2020'!T67+'RA-TRIAL-BAL-2020'!T67+'DES-TRIAL-BAL-2020'!T67+'DMP-TRIAL-BAL-2020'!T67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+'NF-KSF-TRIAL-BAL-2020'!O68+'RA-TRIAL-BAL-2020'!O68+'DES-TRIAL-BAL-2020'!O68+'DMP-TRIAL-BAL-2020'!O68</f>
        <v>0</v>
      </c>
      <c r="W68" s="529">
        <f>+'NF-KSF-TRIAL-BAL-2020'!P68+'RA-TRIAL-BAL-2020'!P68+'DES-TRIAL-BAL-2020'!P68+'DMP-TRIAL-BAL-2020'!P68</f>
        <v>0</v>
      </c>
      <c r="X68" s="528">
        <f>+'NF-KSF-TRIAL-BAL-2020'!Q68+'RA-TRIAL-BAL-2020'!Q68+'DES-TRIAL-BAL-2020'!Q68+'DMP-TRIAL-BAL-2020'!Q68</f>
        <v>0</v>
      </c>
      <c r="Y68" s="529">
        <f>+'NF-KSF-TRIAL-BAL-2020'!R68+'RA-TRIAL-BAL-2020'!R68+'DES-TRIAL-BAL-2020'!R68+'DMP-TRIAL-BAL-2020'!R68</f>
        <v>0</v>
      </c>
      <c r="Z68" s="528">
        <f>+'NF-KSF-TRIAL-BAL-2020'!S68+'RA-TRIAL-BAL-2020'!S68+'DES-TRIAL-BAL-2020'!S68+'DMP-TRIAL-BAL-2020'!S68</f>
        <v>0</v>
      </c>
      <c r="AA68" s="347">
        <f>+'NF-KSF-TRIAL-BAL-2020'!T68+'RA-TRIAL-BAL-2020'!T68+'DES-TRIAL-BAL-2020'!T68+'DMP-TRIAL-BAL-2020'!T68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+'NF-KSF-TRIAL-BAL-2020'!O69+'RA-TRIAL-BAL-2020'!O69+'DES-TRIAL-BAL-2020'!O69+'DMP-TRIAL-BAL-2020'!O69</f>
        <v>0</v>
      </c>
      <c r="W69" s="542">
        <f>+'NF-KSF-TRIAL-BAL-2020'!P69+'RA-TRIAL-BAL-2020'!P69+'DES-TRIAL-BAL-2020'!P69+'DMP-TRIAL-BAL-2020'!P69</f>
        <v>0</v>
      </c>
      <c r="X69" s="530">
        <f>+'NF-KSF-TRIAL-BAL-2020'!Q69+'RA-TRIAL-BAL-2020'!Q69+'DES-TRIAL-BAL-2020'!Q69+'DMP-TRIAL-BAL-2020'!Q69</f>
        <v>0</v>
      </c>
      <c r="Y69" s="542">
        <f>+'NF-KSF-TRIAL-BAL-2020'!R69+'RA-TRIAL-BAL-2020'!R69+'DES-TRIAL-BAL-2020'!R69+'DMP-TRIAL-BAL-2020'!R69</f>
        <v>0</v>
      </c>
      <c r="Z69" s="530">
        <f>+'NF-KSF-TRIAL-BAL-2020'!S69+'RA-TRIAL-BAL-2020'!S69+'DES-TRIAL-BAL-2020'!S69+'DMP-TRIAL-BAL-2020'!S69</f>
        <v>0</v>
      </c>
      <c r="AA69" s="531">
        <f>+'NF-KSF-TRIAL-BAL-2020'!T69+'RA-TRIAL-BAL-2020'!T69+'DES-TRIAL-BAL-2020'!T69+'DMP-TRIAL-BAL-2020'!T69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>
        <v>354001.9</v>
      </c>
      <c r="P71" s="329">
        <v>0</v>
      </c>
      <c r="Q71" s="325"/>
      <c r="R71" s="324"/>
      <c r="S71" s="326">
        <f t="shared" ref="S71:S89" si="34">+IF(ABS(+O71+Q71)&gt;=ABS(P71+R71),+O71-P71+Q71-R71,0)</f>
        <v>354001.9</v>
      </c>
      <c r="T71" s="331">
        <v>0</v>
      </c>
      <c r="U71" s="51"/>
      <c r="V71" s="543">
        <f>+'NF-KSF-TRIAL-BAL-2020'!O71+'RA-TRIAL-BAL-2020'!O71+'DES-TRIAL-BAL-2020'!O71+'DMP-TRIAL-BAL-2020'!O71</f>
        <v>0</v>
      </c>
      <c r="W71" s="526">
        <f>+'NF-KSF-TRIAL-BAL-2020'!P71+'RA-TRIAL-BAL-2020'!P71+'DES-TRIAL-BAL-2020'!P71+'DMP-TRIAL-BAL-2020'!P71</f>
        <v>0</v>
      </c>
      <c r="X71" s="525">
        <f>+'NF-KSF-TRIAL-BAL-2020'!Q71+'RA-TRIAL-BAL-2020'!Q71+'DES-TRIAL-BAL-2020'!Q71+'DMP-TRIAL-BAL-2020'!Q71</f>
        <v>0</v>
      </c>
      <c r="Y71" s="526">
        <f>+'NF-KSF-TRIAL-BAL-2020'!R71+'RA-TRIAL-BAL-2020'!R71+'DES-TRIAL-BAL-2020'!R71+'DMP-TRIAL-BAL-2020'!R71</f>
        <v>0</v>
      </c>
      <c r="Z71" s="525">
        <f>+'NF-KSF-TRIAL-BAL-2020'!S71+'RA-TRIAL-BAL-2020'!S71+'DES-TRIAL-BAL-2020'!S71+'DMP-TRIAL-BAL-2020'!S71</f>
        <v>0</v>
      </c>
      <c r="AA71" s="527">
        <f>+'NF-KSF-TRIAL-BAL-2020'!T71+'RA-TRIAL-BAL-2020'!T71+'DES-TRIAL-BAL-2020'!T71+'DMP-TRIAL-BAL-2020'!T71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354001.9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354001.9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+'NF-KSF-TRIAL-BAL-2020'!O72+'RA-TRIAL-BAL-2020'!O72+'DES-TRIAL-BAL-2020'!O72+'DMP-TRIAL-BAL-2020'!O72</f>
        <v>0</v>
      </c>
      <c r="W72" s="526">
        <f>+'NF-KSF-TRIAL-BAL-2020'!P72+'RA-TRIAL-BAL-2020'!P72+'DES-TRIAL-BAL-2020'!P72+'DMP-TRIAL-BAL-2020'!P72</f>
        <v>0</v>
      </c>
      <c r="X72" s="525">
        <f>+'NF-KSF-TRIAL-BAL-2020'!Q72+'RA-TRIAL-BAL-2020'!Q72+'DES-TRIAL-BAL-2020'!Q72+'DMP-TRIAL-BAL-2020'!Q72</f>
        <v>0</v>
      </c>
      <c r="Y72" s="526">
        <f>+'NF-KSF-TRIAL-BAL-2020'!R72+'RA-TRIAL-BAL-2020'!R72+'DES-TRIAL-BAL-2020'!R72+'DMP-TRIAL-BAL-2020'!R72</f>
        <v>0</v>
      </c>
      <c r="Z72" s="525">
        <f>+'NF-KSF-TRIAL-BAL-2020'!S72+'RA-TRIAL-BAL-2020'!S72+'DES-TRIAL-BAL-2020'!S72+'DMP-TRIAL-BAL-2020'!S72</f>
        <v>0</v>
      </c>
      <c r="AA72" s="527">
        <f>+'NF-KSF-TRIAL-BAL-2020'!T72+'RA-TRIAL-BAL-2020'!T72+'DES-TRIAL-BAL-2020'!T72+'DMP-TRIAL-BAL-2020'!T72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5828697.5999999996</v>
      </c>
      <c r="P73" s="9">
        <v>0</v>
      </c>
      <c r="Q73" s="325"/>
      <c r="R73" s="324"/>
      <c r="S73" s="27">
        <f t="shared" si="34"/>
        <v>5828697.5999999996</v>
      </c>
      <c r="T73" s="30">
        <v>0</v>
      </c>
      <c r="U73" s="51"/>
      <c r="V73" s="541">
        <f>+'NF-KSF-TRIAL-BAL-2020'!O73+'RA-TRIAL-BAL-2020'!O73+'DES-TRIAL-BAL-2020'!O73+'DMP-TRIAL-BAL-2020'!O73</f>
        <v>0</v>
      </c>
      <c r="W73" s="529">
        <f>+'NF-KSF-TRIAL-BAL-2020'!P73+'RA-TRIAL-BAL-2020'!P73+'DES-TRIAL-BAL-2020'!P73+'DMP-TRIAL-BAL-2020'!P73</f>
        <v>0</v>
      </c>
      <c r="X73" s="528">
        <f>+'NF-KSF-TRIAL-BAL-2020'!Q73+'RA-TRIAL-BAL-2020'!Q73+'DES-TRIAL-BAL-2020'!Q73+'DMP-TRIAL-BAL-2020'!Q73</f>
        <v>0</v>
      </c>
      <c r="Y73" s="529">
        <f>+'NF-KSF-TRIAL-BAL-2020'!R73+'RA-TRIAL-BAL-2020'!R73+'DES-TRIAL-BAL-2020'!R73+'DMP-TRIAL-BAL-2020'!R73</f>
        <v>0</v>
      </c>
      <c r="Z73" s="528">
        <f>+'NF-KSF-TRIAL-BAL-2020'!S73+'RA-TRIAL-BAL-2020'!S73+'DES-TRIAL-BAL-2020'!S73+'DMP-TRIAL-BAL-2020'!S73</f>
        <v>0</v>
      </c>
      <c r="AA73" s="347">
        <f>+'NF-KSF-TRIAL-BAL-2020'!T73+'RA-TRIAL-BAL-2020'!T73+'DES-TRIAL-BAL-2020'!T73+'DMP-TRIAL-BAL-2020'!T73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5828697.5999999996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5828697.5999999996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+'NF-KSF-TRIAL-BAL-2020'!O74+'RA-TRIAL-BAL-2020'!O74+'DES-TRIAL-BAL-2020'!O74+'DMP-TRIAL-BAL-2020'!O74</f>
        <v>0</v>
      </c>
      <c r="W74" s="529">
        <f>+'NF-KSF-TRIAL-BAL-2020'!P74+'RA-TRIAL-BAL-2020'!P74+'DES-TRIAL-BAL-2020'!P74+'DMP-TRIAL-BAL-2020'!P74</f>
        <v>0</v>
      </c>
      <c r="X74" s="528">
        <f>+'NF-KSF-TRIAL-BAL-2020'!Q74+'RA-TRIAL-BAL-2020'!Q74+'DES-TRIAL-BAL-2020'!Q74+'DMP-TRIAL-BAL-2020'!Q74</f>
        <v>0</v>
      </c>
      <c r="Y74" s="529">
        <f>+'NF-KSF-TRIAL-BAL-2020'!R74+'RA-TRIAL-BAL-2020'!R74+'DES-TRIAL-BAL-2020'!R74+'DMP-TRIAL-BAL-2020'!R74</f>
        <v>0</v>
      </c>
      <c r="Z74" s="528">
        <f>+'NF-KSF-TRIAL-BAL-2020'!S74+'RA-TRIAL-BAL-2020'!S74+'DES-TRIAL-BAL-2020'!S74+'DMP-TRIAL-BAL-2020'!S74</f>
        <v>0</v>
      </c>
      <c r="AA74" s="347">
        <f>+'NF-KSF-TRIAL-BAL-2020'!T74+'RA-TRIAL-BAL-2020'!T74+'DES-TRIAL-BAL-2020'!T74+'DMP-TRIAL-BAL-2020'!T74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+'NF-KSF-TRIAL-BAL-2020'!O75+'RA-TRIAL-BAL-2020'!O75+'DES-TRIAL-BAL-2020'!O75+'DMP-TRIAL-BAL-2020'!O75</f>
        <v>0</v>
      </c>
      <c r="W75" s="529">
        <f>+'NF-KSF-TRIAL-BAL-2020'!P75+'RA-TRIAL-BAL-2020'!P75+'DES-TRIAL-BAL-2020'!P75+'DMP-TRIAL-BAL-2020'!P75</f>
        <v>0</v>
      </c>
      <c r="X75" s="528">
        <f>+'NF-KSF-TRIAL-BAL-2020'!Q75+'RA-TRIAL-BAL-2020'!Q75+'DES-TRIAL-BAL-2020'!Q75+'DMP-TRIAL-BAL-2020'!Q75</f>
        <v>0</v>
      </c>
      <c r="Y75" s="529">
        <f>+'NF-KSF-TRIAL-BAL-2020'!R75+'RA-TRIAL-BAL-2020'!R75+'DES-TRIAL-BAL-2020'!R75+'DMP-TRIAL-BAL-2020'!R75</f>
        <v>0</v>
      </c>
      <c r="Z75" s="528">
        <f>+'NF-KSF-TRIAL-BAL-2020'!S75+'RA-TRIAL-BAL-2020'!S75+'DES-TRIAL-BAL-2020'!S75+'DMP-TRIAL-BAL-2020'!S75</f>
        <v>0</v>
      </c>
      <c r="AA75" s="347">
        <f>+'NF-KSF-TRIAL-BAL-2020'!T75+'RA-TRIAL-BAL-2020'!T75+'DES-TRIAL-BAL-2020'!T75+'DMP-TRIAL-BAL-2020'!T75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+'NF-KSF-TRIAL-BAL-2020'!O76+'RA-TRIAL-BAL-2020'!O76+'DES-TRIAL-BAL-2020'!O76+'DMP-TRIAL-BAL-2020'!O76</f>
        <v>0</v>
      </c>
      <c r="W76" s="529">
        <f>+'NF-KSF-TRIAL-BAL-2020'!P76+'RA-TRIAL-BAL-2020'!P76+'DES-TRIAL-BAL-2020'!P76+'DMP-TRIAL-BAL-2020'!P76</f>
        <v>0</v>
      </c>
      <c r="X76" s="528">
        <f>+'NF-KSF-TRIAL-BAL-2020'!Q76+'RA-TRIAL-BAL-2020'!Q76+'DES-TRIAL-BAL-2020'!Q76+'DMP-TRIAL-BAL-2020'!Q76</f>
        <v>0</v>
      </c>
      <c r="Y76" s="529">
        <f>+'NF-KSF-TRIAL-BAL-2020'!R76+'RA-TRIAL-BAL-2020'!R76+'DES-TRIAL-BAL-2020'!R76+'DMP-TRIAL-BAL-2020'!R76</f>
        <v>0</v>
      </c>
      <c r="Z76" s="528">
        <f>+'NF-KSF-TRIAL-BAL-2020'!S76+'RA-TRIAL-BAL-2020'!S76+'DES-TRIAL-BAL-2020'!S76+'DMP-TRIAL-BAL-2020'!S76</f>
        <v>0</v>
      </c>
      <c r="AA76" s="347">
        <f>+'NF-KSF-TRIAL-BAL-2020'!T76+'RA-TRIAL-BAL-2020'!T76+'DES-TRIAL-BAL-2020'!T76+'DMP-TRIAL-BAL-2020'!T76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11426</v>
      </c>
      <c r="P77" s="9">
        <v>0</v>
      </c>
      <c r="Q77" s="325"/>
      <c r="R77" s="324"/>
      <c r="S77" s="27">
        <f t="shared" si="34"/>
        <v>11426</v>
      </c>
      <c r="T77" s="30">
        <v>0</v>
      </c>
      <c r="U77" s="51"/>
      <c r="V77" s="541">
        <f>+'NF-KSF-TRIAL-BAL-2020'!O77+'RA-TRIAL-BAL-2020'!O77+'DES-TRIAL-BAL-2020'!O77+'DMP-TRIAL-BAL-2020'!O77</f>
        <v>0</v>
      </c>
      <c r="W77" s="529">
        <f>+'NF-KSF-TRIAL-BAL-2020'!P77+'RA-TRIAL-BAL-2020'!P77+'DES-TRIAL-BAL-2020'!P77+'DMP-TRIAL-BAL-2020'!P77</f>
        <v>0</v>
      </c>
      <c r="X77" s="528">
        <f>+'NF-KSF-TRIAL-BAL-2020'!Q77+'RA-TRIAL-BAL-2020'!Q77+'DES-TRIAL-BAL-2020'!Q77+'DMP-TRIAL-BAL-2020'!Q77</f>
        <v>0</v>
      </c>
      <c r="Y77" s="529">
        <f>+'NF-KSF-TRIAL-BAL-2020'!R77+'RA-TRIAL-BAL-2020'!R77+'DES-TRIAL-BAL-2020'!R77+'DMP-TRIAL-BAL-2020'!R77</f>
        <v>0</v>
      </c>
      <c r="Z77" s="528">
        <f>+'NF-KSF-TRIAL-BAL-2020'!S77+'RA-TRIAL-BAL-2020'!S77+'DES-TRIAL-BAL-2020'!S77+'DMP-TRIAL-BAL-2020'!S77</f>
        <v>0</v>
      </c>
      <c r="AA77" s="347">
        <f>+'NF-KSF-TRIAL-BAL-2020'!T77+'RA-TRIAL-BAL-2020'!T77+'DES-TRIAL-BAL-2020'!T77+'DMP-TRIAL-BAL-2020'!T77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11426</v>
      </c>
      <c r="AL77" s="9">
        <v>0</v>
      </c>
      <c r="AM77" s="326">
        <f t="shared" si="39"/>
        <v>0</v>
      </c>
      <c r="AN77" s="970">
        <f t="shared" si="39"/>
        <v>0</v>
      </c>
      <c r="AO77" s="326">
        <f t="shared" si="35"/>
        <v>11426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483859.5</v>
      </c>
      <c r="P78" s="9">
        <v>0</v>
      </c>
      <c r="Q78" s="325"/>
      <c r="R78" s="324"/>
      <c r="S78" s="27">
        <f t="shared" si="34"/>
        <v>483859.5</v>
      </c>
      <c r="T78" s="30">
        <v>0</v>
      </c>
      <c r="U78" s="51"/>
      <c r="V78" s="541">
        <f>+'NF-KSF-TRIAL-BAL-2020'!O78+'RA-TRIAL-BAL-2020'!O78+'DES-TRIAL-BAL-2020'!O78+'DMP-TRIAL-BAL-2020'!O78</f>
        <v>0</v>
      </c>
      <c r="W78" s="529">
        <f>+'NF-KSF-TRIAL-BAL-2020'!P78+'RA-TRIAL-BAL-2020'!P78+'DES-TRIAL-BAL-2020'!P78+'DMP-TRIAL-BAL-2020'!P78</f>
        <v>0</v>
      </c>
      <c r="X78" s="528">
        <f>+'NF-KSF-TRIAL-BAL-2020'!Q78+'RA-TRIAL-BAL-2020'!Q78+'DES-TRIAL-BAL-2020'!Q78+'DMP-TRIAL-BAL-2020'!Q78</f>
        <v>0</v>
      </c>
      <c r="Y78" s="529">
        <f>+'NF-KSF-TRIAL-BAL-2020'!R78+'RA-TRIAL-BAL-2020'!R78+'DES-TRIAL-BAL-2020'!R78+'DMP-TRIAL-BAL-2020'!R78</f>
        <v>0</v>
      </c>
      <c r="Z78" s="528">
        <f>+'NF-KSF-TRIAL-BAL-2020'!S78+'RA-TRIAL-BAL-2020'!S78+'DES-TRIAL-BAL-2020'!S78+'DMP-TRIAL-BAL-2020'!S78</f>
        <v>0</v>
      </c>
      <c r="AA78" s="347">
        <f>+'NF-KSF-TRIAL-BAL-2020'!T78+'RA-TRIAL-BAL-2020'!T78+'DES-TRIAL-BAL-2020'!T78+'DMP-TRIAL-BAL-2020'!T78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483859.5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483859.5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+'NF-KSF-TRIAL-BAL-2020'!O79+'RA-TRIAL-BAL-2020'!O79+'DES-TRIAL-BAL-2020'!O79+'DMP-TRIAL-BAL-2020'!O79</f>
        <v>0</v>
      </c>
      <c r="W79" s="529">
        <f>+'NF-KSF-TRIAL-BAL-2020'!P79+'RA-TRIAL-BAL-2020'!P79+'DES-TRIAL-BAL-2020'!P79+'DMP-TRIAL-BAL-2020'!P79</f>
        <v>0</v>
      </c>
      <c r="X79" s="528">
        <f>+'NF-KSF-TRIAL-BAL-2020'!Q79+'RA-TRIAL-BAL-2020'!Q79+'DES-TRIAL-BAL-2020'!Q79+'DMP-TRIAL-BAL-2020'!Q79</f>
        <v>0</v>
      </c>
      <c r="Y79" s="529">
        <f>+'NF-KSF-TRIAL-BAL-2020'!R79+'RA-TRIAL-BAL-2020'!R79+'DES-TRIAL-BAL-2020'!R79+'DMP-TRIAL-BAL-2020'!R79</f>
        <v>0</v>
      </c>
      <c r="Z79" s="528">
        <f>+'NF-KSF-TRIAL-BAL-2020'!S79+'RA-TRIAL-BAL-2020'!S79+'DES-TRIAL-BAL-2020'!S79+'DMP-TRIAL-BAL-2020'!S79</f>
        <v>0</v>
      </c>
      <c r="AA79" s="347">
        <f>+'NF-KSF-TRIAL-BAL-2020'!T79+'RA-TRIAL-BAL-2020'!T79+'DES-TRIAL-BAL-2020'!T79+'DMP-TRIAL-BAL-2020'!T79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/>
      <c r="P80" s="9">
        <v>0</v>
      </c>
      <c r="Q80" s="325"/>
      <c r="R80" s="324"/>
      <c r="S80" s="27">
        <f t="shared" si="34"/>
        <v>0</v>
      </c>
      <c r="T80" s="30">
        <v>0</v>
      </c>
      <c r="U80" s="51"/>
      <c r="V80" s="541">
        <f>+'NF-KSF-TRIAL-BAL-2020'!O80+'RA-TRIAL-BAL-2020'!O80+'DES-TRIAL-BAL-2020'!O80+'DMP-TRIAL-BAL-2020'!O80</f>
        <v>0</v>
      </c>
      <c r="W80" s="529">
        <f>+'NF-KSF-TRIAL-BAL-2020'!P80+'RA-TRIAL-BAL-2020'!P80+'DES-TRIAL-BAL-2020'!P80+'DMP-TRIAL-BAL-2020'!P80</f>
        <v>0</v>
      </c>
      <c r="X80" s="528">
        <f>+'NF-KSF-TRIAL-BAL-2020'!Q80+'RA-TRIAL-BAL-2020'!Q80+'DES-TRIAL-BAL-2020'!Q80+'DMP-TRIAL-BAL-2020'!Q80</f>
        <v>0</v>
      </c>
      <c r="Y80" s="529">
        <f>+'NF-KSF-TRIAL-BAL-2020'!R80+'RA-TRIAL-BAL-2020'!R80+'DES-TRIAL-BAL-2020'!R80+'DMP-TRIAL-BAL-2020'!R80</f>
        <v>0</v>
      </c>
      <c r="Z80" s="528">
        <f>+'NF-KSF-TRIAL-BAL-2020'!S80+'RA-TRIAL-BAL-2020'!S80+'DES-TRIAL-BAL-2020'!S80+'DMP-TRIAL-BAL-2020'!S80</f>
        <v>0</v>
      </c>
      <c r="AA80" s="347">
        <f>+'NF-KSF-TRIAL-BAL-2020'!T80+'RA-TRIAL-BAL-2020'!T80+'DES-TRIAL-BAL-2020'!T80+'DMP-TRIAL-BAL-2020'!T80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/>
      <c r="P81" s="9">
        <v>0</v>
      </c>
      <c r="Q81" s="325"/>
      <c r="R81" s="324"/>
      <c r="S81" s="27">
        <f t="shared" si="34"/>
        <v>0</v>
      </c>
      <c r="T81" s="30">
        <v>0</v>
      </c>
      <c r="U81" s="51"/>
      <c r="V81" s="541">
        <f>+'NF-KSF-TRIAL-BAL-2020'!O81+'RA-TRIAL-BAL-2020'!O81+'DES-TRIAL-BAL-2020'!O81+'DMP-TRIAL-BAL-2020'!O81</f>
        <v>0</v>
      </c>
      <c r="W81" s="529">
        <f>+'NF-KSF-TRIAL-BAL-2020'!P81+'RA-TRIAL-BAL-2020'!P81+'DES-TRIAL-BAL-2020'!P81+'DMP-TRIAL-BAL-2020'!P81</f>
        <v>0</v>
      </c>
      <c r="X81" s="528">
        <f>+'NF-KSF-TRIAL-BAL-2020'!Q81+'RA-TRIAL-BAL-2020'!Q81+'DES-TRIAL-BAL-2020'!Q81+'DMP-TRIAL-BAL-2020'!Q81</f>
        <v>0</v>
      </c>
      <c r="Y81" s="529">
        <f>+'NF-KSF-TRIAL-BAL-2020'!R81+'RA-TRIAL-BAL-2020'!R81+'DES-TRIAL-BAL-2020'!R81+'DMP-TRIAL-BAL-2020'!R81</f>
        <v>0</v>
      </c>
      <c r="Z81" s="528">
        <f>+'NF-KSF-TRIAL-BAL-2020'!S81+'RA-TRIAL-BAL-2020'!S81+'DES-TRIAL-BAL-2020'!S81+'DMP-TRIAL-BAL-2020'!S81</f>
        <v>0</v>
      </c>
      <c r="AA81" s="347">
        <f>+'NF-KSF-TRIAL-BAL-2020'!T81+'RA-TRIAL-BAL-2020'!T81+'DES-TRIAL-BAL-2020'!T81+'DMP-TRIAL-BAL-2020'!T81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0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0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/>
      <c r="P82" s="9">
        <v>0</v>
      </c>
      <c r="Q82" s="325"/>
      <c r="R82" s="324"/>
      <c r="S82" s="27">
        <f t="shared" si="34"/>
        <v>0</v>
      </c>
      <c r="T82" s="30">
        <v>0</v>
      </c>
      <c r="U82" s="51"/>
      <c r="V82" s="541">
        <f>+'NF-KSF-TRIAL-BAL-2020'!O82+'RA-TRIAL-BAL-2020'!O82+'DES-TRIAL-BAL-2020'!O82+'DMP-TRIAL-BAL-2020'!O82</f>
        <v>0</v>
      </c>
      <c r="W82" s="529">
        <f>+'NF-KSF-TRIAL-BAL-2020'!P82+'RA-TRIAL-BAL-2020'!P82+'DES-TRIAL-BAL-2020'!P82+'DMP-TRIAL-BAL-2020'!P82</f>
        <v>0</v>
      </c>
      <c r="X82" s="528">
        <f>+'NF-KSF-TRIAL-BAL-2020'!Q82+'RA-TRIAL-BAL-2020'!Q82+'DES-TRIAL-BAL-2020'!Q82+'DMP-TRIAL-BAL-2020'!Q82</f>
        <v>0</v>
      </c>
      <c r="Y82" s="529">
        <f>+'NF-KSF-TRIAL-BAL-2020'!R82+'RA-TRIAL-BAL-2020'!R82+'DES-TRIAL-BAL-2020'!R82+'DMP-TRIAL-BAL-2020'!R82</f>
        <v>0</v>
      </c>
      <c r="Z82" s="528">
        <f>+'NF-KSF-TRIAL-BAL-2020'!S82+'RA-TRIAL-BAL-2020'!S82+'DES-TRIAL-BAL-2020'!S82+'DMP-TRIAL-BAL-2020'!S82</f>
        <v>0</v>
      </c>
      <c r="AA82" s="347">
        <f>+'NF-KSF-TRIAL-BAL-2020'!T82+'RA-TRIAL-BAL-2020'!T82+'DES-TRIAL-BAL-2020'!T82+'DMP-TRIAL-BAL-2020'!T82</f>
        <v>0</v>
      </c>
      <c r="AB82" s="51"/>
      <c r="AC82" s="120"/>
      <c r="AD82" s="9">
        <v>0</v>
      </c>
      <c r="AE82" s="122"/>
      <c r="AF82" s="324"/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+'NF-KSF-TRIAL-BAL-2020'!O83+'RA-TRIAL-BAL-2020'!O83+'DES-TRIAL-BAL-2020'!O83+'DMP-TRIAL-BAL-2020'!O83</f>
        <v>0</v>
      </c>
      <c r="W83" s="529">
        <f>+'NF-KSF-TRIAL-BAL-2020'!P83+'RA-TRIAL-BAL-2020'!P83+'DES-TRIAL-BAL-2020'!P83+'DMP-TRIAL-BAL-2020'!P83</f>
        <v>0</v>
      </c>
      <c r="X83" s="528">
        <f>+'NF-KSF-TRIAL-BAL-2020'!Q83+'RA-TRIAL-BAL-2020'!Q83+'DES-TRIAL-BAL-2020'!Q83+'DMP-TRIAL-BAL-2020'!Q83</f>
        <v>0</v>
      </c>
      <c r="Y83" s="529">
        <f>+'NF-KSF-TRIAL-BAL-2020'!R83+'RA-TRIAL-BAL-2020'!R83+'DES-TRIAL-BAL-2020'!R83+'DMP-TRIAL-BAL-2020'!R83</f>
        <v>0</v>
      </c>
      <c r="Z83" s="528">
        <f>+'NF-KSF-TRIAL-BAL-2020'!S83+'RA-TRIAL-BAL-2020'!S83+'DES-TRIAL-BAL-2020'!S83+'DMP-TRIAL-BAL-2020'!S83</f>
        <v>0</v>
      </c>
      <c r="AA83" s="347">
        <f>+'NF-KSF-TRIAL-BAL-2020'!T83+'RA-TRIAL-BAL-2020'!T83+'DES-TRIAL-BAL-2020'!T83+'DMP-TRIAL-BAL-2020'!T83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+'NF-KSF-TRIAL-BAL-2020'!O84+'RA-TRIAL-BAL-2020'!O84+'DES-TRIAL-BAL-2020'!O84+'DMP-TRIAL-BAL-2020'!O84</f>
        <v>0</v>
      </c>
      <c r="W84" s="529">
        <f>+'NF-KSF-TRIAL-BAL-2020'!P84+'RA-TRIAL-BAL-2020'!P84+'DES-TRIAL-BAL-2020'!P84+'DMP-TRIAL-BAL-2020'!P84</f>
        <v>0</v>
      </c>
      <c r="X84" s="528">
        <f>+'NF-KSF-TRIAL-BAL-2020'!Q84+'RA-TRIAL-BAL-2020'!Q84+'DES-TRIAL-BAL-2020'!Q84+'DMP-TRIAL-BAL-2020'!Q84</f>
        <v>0</v>
      </c>
      <c r="Y84" s="529">
        <f>+'NF-KSF-TRIAL-BAL-2020'!R84+'RA-TRIAL-BAL-2020'!R84+'DES-TRIAL-BAL-2020'!R84+'DMP-TRIAL-BAL-2020'!R84</f>
        <v>0</v>
      </c>
      <c r="Z84" s="528">
        <f>+'NF-KSF-TRIAL-BAL-2020'!S84+'RA-TRIAL-BAL-2020'!S84+'DES-TRIAL-BAL-2020'!S84+'DMP-TRIAL-BAL-2020'!S84</f>
        <v>0</v>
      </c>
      <c r="AA84" s="347">
        <f>+'NF-KSF-TRIAL-BAL-2020'!T84+'RA-TRIAL-BAL-2020'!T84+'DES-TRIAL-BAL-2020'!T84+'DMP-TRIAL-BAL-2020'!T84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/>
      <c r="P85" s="9">
        <v>0</v>
      </c>
      <c r="Q85" s="325"/>
      <c r="R85" s="324"/>
      <c r="S85" s="27">
        <f t="shared" si="34"/>
        <v>0</v>
      </c>
      <c r="T85" s="30">
        <v>0</v>
      </c>
      <c r="U85" s="51"/>
      <c r="V85" s="541">
        <f>+'NF-KSF-TRIAL-BAL-2020'!O85+'RA-TRIAL-BAL-2020'!O85+'DES-TRIAL-BAL-2020'!O85+'DMP-TRIAL-BAL-2020'!O85</f>
        <v>0</v>
      </c>
      <c r="W85" s="529">
        <f>+'NF-KSF-TRIAL-BAL-2020'!P85+'RA-TRIAL-BAL-2020'!P85+'DES-TRIAL-BAL-2020'!P85+'DMP-TRIAL-BAL-2020'!P85</f>
        <v>0</v>
      </c>
      <c r="X85" s="528">
        <f>+'NF-KSF-TRIAL-BAL-2020'!Q85+'RA-TRIAL-BAL-2020'!Q85+'DES-TRIAL-BAL-2020'!Q85+'DMP-TRIAL-BAL-2020'!Q85</f>
        <v>0</v>
      </c>
      <c r="Y85" s="529">
        <f>+'NF-KSF-TRIAL-BAL-2020'!R85+'RA-TRIAL-BAL-2020'!R85+'DES-TRIAL-BAL-2020'!R85+'DMP-TRIAL-BAL-2020'!R85</f>
        <v>0</v>
      </c>
      <c r="Z85" s="528">
        <f>+'NF-KSF-TRIAL-BAL-2020'!S85+'RA-TRIAL-BAL-2020'!S85+'DES-TRIAL-BAL-2020'!S85+'DMP-TRIAL-BAL-2020'!S85</f>
        <v>0</v>
      </c>
      <c r="AA85" s="347">
        <f>+'NF-KSF-TRIAL-BAL-2020'!T85+'RA-TRIAL-BAL-2020'!T85+'DES-TRIAL-BAL-2020'!T85+'DMP-TRIAL-BAL-2020'!T85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2735.57</v>
      </c>
      <c r="P86" s="9">
        <v>0</v>
      </c>
      <c r="Q86" s="325"/>
      <c r="R86" s="324"/>
      <c r="S86" s="27">
        <f t="shared" si="34"/>
        <v>2735.57</v>
      </c>
      <c r="T86" s="30">
        <v>0</v>
      </c>
      <c r="U86" s="51"/>
      <c r="V86" s="541">
        <f>+'NF-KSF-TRIAL-BAL-2020'!O86+'RA-TRIAL-BAL-2020'!O86+'DES-TRIAL-BAL-2020'!O86+'DMP-TRIAL-BAL-2020'!O86</f>
        <v>0</v>
      </c>
      <c r="W86" s="529">
        <f>+'NF-KSF-TRIAL-BAL-2020'!P86+'RA-TRIAL-BAL-2020'!P86+'DES-TRIAL-BAL-2020'!P86+'DMP-TRIAL-BAL-2020'!P86</f>
        <v>0</v>
      </c>
      <c r="X86" s="528">
        <f>+'NF-KSF-TRIAL-BAL-2020'!Q86+'RA-TRIAL-BAL-2020'!Q86+'DES-TRIAL-BAL-2020'!Q86+'DMP-TRIAL-BAL-2020'!Q86</f>
        <v>0</v>
      </c>
      <c r="Y86" s="529">
        <f>+'NF-KSF-TRIAL-BAL-2020'!R86+'RA-TRIAL-BAL-2020'!R86+'DES-TRIAL-BAL-2020'!R86+'DMP-TRIAL-BAL-2020'!R86</f>
        <v>0</v>
      </c>
      <c r="Z86" s="528">
        <f>+'NF-KSF-TRIAL-BAL-2020'!S86+'RA-TRIAL-BAL-2020'!S86+'DES-TRIAL-BAL-2020'!S86+'DMP-TRIAL-BAL-2020'!S86</f>
        <v>0</v>
      </c>
      <c r="AA86" s="347">
        <f>+'NF-KSF-TRIAL-BAL-2020'!T86+'RA-TRIAL-BAL-2020'!T86+'DES-TRIAL-BAL-2020'!T86+'DMP-TRIAL-BAL-2020'!T86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2735.57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2735.57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+'NF-KSF-TRIAL-BAL-2020'!O87+'RA-TRIAL-BAL-2020'!O87+'DES-TRIAL-BAL-2020'!O87+'DMP-TRIAL-BAL-2020'!O87</f>
        <v>0</v>
      </c>
      <c r="W87" s="529">
        <f>+'NF-KSF-TRIAL-BAL-2020'!P87+'RA-TRIAL-BAL-2020'!P87+'DES-TRIAL-BAL-2020'!P87+'DMP-TRIAL-BAL-2020'!P87</f>
        <v>0</v>
      </c>
      <c r="X87" s="528">
        <f>+'NF-KSF-TRIAL-BAL-2020'!Q87+'RA-TRIAL-BAL-2020'!Q87+'DES-TRIAL-BAL-2020'!Q87+'DMP-TRIAL-BAL-2020'!Q87</f>
        <v>0</v>
      </c>
      <c r="Y87" s="529">
        <f>+'NF-KSF-TRIAL-BAL-2020'!R87+'RA-TRIAL-BAL-2020'!R87+'DES-TRIAL-BAL-2020'!R87+'DMP-TRIAL-BAL-2020'!R87</f>
        <v>0</v>
      </c>
      <c r="Z87" s="528">
        <f>+'NF-KSF-TRIAL-BAL-2020'!S87+'RA-TRIAL-BAL-2020'!S87+'DES-TRIAL-BAL-2020'!S87+'DMP-TRIAL-BAL-2020'!S87</f>
        <v>0</v>
      </c>
      <c r="AA87" s="347">
        <f>+'NF-KSF-TRIAL-BAL-2020'!T87+'RA-TRIAL-BAL-2020'!T87+'DES-TRIAL-BAL-2020'!T87+'DMP-TRIAL-BAL-2020'!T87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+'NF-KSF-TRIAL-BAL-2020'!O88+'RA-TRIAL-BAL-2020'!O88+'DES-TRIAL-BAL-2020'!O88+'DMP-TRIAL-BAL-2020'!O88</f>
        <v>0</v>
      </c>
      <c r="W88" s="529">
        <f>+'NF-KSF-TRIAL-BAL-2020'!P88+'RA-TRIAL-BAL-2020'!P88+'DES-TRIAL-BAL-2020'!P88+'DMP-TRIAL-BAL-2020'!P88</f>
        <v>0</v>
      </c>
      <c r="X88" s="528">
        <f>+'NF-KSF-TRIAL-BAL-2020'!Q88+'RA-TRIAL-BAL-2020'!Q88+'DES-TRIAL-BAL-2020'!Q88+'DMP-TRIAL-BAL-2020'!Q88</f>
        <v>0</v>
      </c>
      <c r="Y88" s="529">
        <f>+'NF-KSF-TRIAL-BAL-2020'!R88+'RA-TRIAL-BAL-2020'!R88+'DES-TRIAL-BAL-2020'!R88+'DMP-TRIAL-BAL-2020'!R88</f>
        <v>0</v>
      </c>
      <c r="Z88" s="528">
        <f>+'NF-KSF-TRIAL-BAL-2020'!S88+'RA-TRIAL-BAL-2020'!S88+'DES-TRIAL-BAL-2020'!S88+'DMP-TRIAL-BAL-2020'!S88</f>
        <v>0</v>
      </c>
      <c r="AA88" s="347">
        <f>+'NF-KSF-TRIAL-BAL-2020'!T88+'RA-TRIAL-BAL-2020'!T88+'DES-TRIAL-BAL-2020'!T88+'DMP-TRIAL-BAL-2020'!T88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/>
      <c r="P89" s="9">
        <v>0</v>
      </c>
      <c r="Q89" s="325"/>
      <c r="R89" s="324"/>
      <c r="S89" s="27">
        <f t="shared" si="34"/>
        <v>0</v>
      </c>
      <c r="T89" s="30">
        <v>0</v>
      </c>
      <c r="U89" s="51"/>
      <c r="V89" s="541">
        <f>+'NF-KSF-TRIAL-BAL-2020'!O89+'RA-TRIAL-BAL-2020'!O89+'DES-TRIAL-BAL-2020'!O89+'DMP-TRIAL-BAL-2020'!O89</f>
        <v>0</v>
      </c>
      <c r="W89" s="529">
        <f>+'NF-KSF-TRIAL-BAL-2020'!P89+'RA-TRIAL-BAL-2020'!P89+'DES-TRIAL-BAL-2020'!P89+'DMP-TRIAL-BAL-2020'!P89</f>
        <v>0</v>
      </c>
      <c r="X89" s="528">
        <f>+'NF-KSF-TRIAL-BAL-2020'!Q89+'RA-TRIAL-BAL-2020'!Q89+'DES-TRIAL-BAL-2020'!Q89+'DMP-TRIAL-BAL-2020'!Q89</f>
        <v>0</v>
      </c>
      <c r="Y89" s="529">
        <f>+'NF-KSF-TRIAL-BAL-2020'!R89+'RA-TRIAL-BAL-2020'!R89+'DES-TRIAL-BAL-2020'!R89+'DMP-TRIAL-BAL-2020'!R89</f>
        <v>0</v>
      </c>
      <c r="Z89" s="528">
        <f>+'NF-KSF-TRIAL-BAL-2020'!S89+'RA-TRIAL-BAL-2020'!S89+'DES-TRIAL-BAL-2020'!S89+'DMP-TRIAL-BAL-2020'!S89</f>
        <v>0</v>
      </c>
      <c r="AA89" s="347">
        <f>+'NF-KSF-TRIAL-BAL-2020'!T89+'RA-TRIAL-BAL-2020'!T89+'DES-TRIAL-BAL-2020'!T89+'DMP-TRIAL-BAL-2020'!T89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+'NF-KSF-TRIAL-BAL-2020'!O90+'RA-TRIAL-BAL-2020'!O90+'DES-TRIAL-BAL-2020'!O90+'DMP-TRIAL-BAL-2020'!O90</f>
        <v>0</v>
      </c>
      <c r="W90" s="529">
        <f>+'NF-KSF-TRIAL-BAL-2020'!P90+'RA-TRIAL-BAL-2020'!P90+'DES-TRIAL-BAL-2020'!P90+'DMP-TRIAL-BAL-2020'!P90</f>
        <v>0</v>
      </c>
      <c r="X90" s="587">
        <f>+'NF-KSF-TRIAL-BAL-2020'!Q90+'RA-TRIAL-BAL-2020'!Q90+'DES-TRIAL-BAL-2020'!Q90+'DMP-TRIAL-BAL-2020'!Q90</f>
        <v>0</v>
      </c>
      <c r="Y90" s="586">
        <f>+'NF-KSF-TRIAL-BAL-2020'!R90+'RA-TRIAL-BAL-2020'!R90+'DES-TRIAL-BAL-2020'!R90+'DMP-TRIAL-BAL-2020'!R90</f>
        <v>0</v>
      </c>
      <c r="Z90" s="587">
        <f>+'NF-KSF-TRIAL-BAL-2020'!S90+'RA-TRIAL-BAL-2020'!S90+'DES-TRIAL-BAL-2020'!S90+'DMP-TRIAL-BAL-2020'!S90</f>
        <v>0</v>
      </c>
      <c r="AA90" s="588">
        <f>+'NF-KSF-TRIAL-BAL-2020'!T90+'RA-TRIAL-BAL-2020'!T90+'DES-TRIAL-BAL-2020'!T90+'DMP-TRIAL-BAL-2020'!T90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+'NF-KSF-TRIAL-BAL-2020'!O91+'RA-TRIAL-BAL-2020'!O91+'DES-TRIAL-BAL-2020'!O91+'DMP-TRIAL-BAL-2020'!O91</f>
        <v>0</v>
      </c>
      <c r="W91" s="529">
        <f>+'NF-KSF-TRIAL-BAL-2020'!P91+'RA-TRIAL-BAL-2020'!P91+'DES-TRIAL-BAL-2020'!P91+'DMP-TRIAL-BAL-2020'!P91</f>
        <v>0</v>
      </c>
      <c r="X91" s="587">
        <f>+'NF-KSF-TRIAL-BAL-2020'!Q91+'RA-TRIAL-BAL-2020'!Q91+'DES-TRIAL-BAL-2020'!Q91+'DMP-TRIAL-BAL-2020'!Q91</f>
        <v>0</v>
      </c>
      <c r="Y91" s="586">
        <f>+'NF-KSF-TRIAL-BAL-2020'!R91+'RA-TRIAL-BAL-2020'!R91+'DES-TRIAL-BAL-2020'!R91+'DMP-TRIAL-BAL-2020'!R91</f>
        <v>0</v>
      </c>
      <c r="Z91" s="587">
        <f>+'NF-KSF-TRIAL-BAL-2020'!S91+'RA-TRIAL-BAL-2020'!S91+'DES-TRIAL-BAL-2020'!S91+'DMP-TRIAL-BAL-2020'!S91</f>
        <v>0</v>
      </c>
      <c r="AA91" s="588">
        <f>+'NF-KSF-TRIAL-BAL-2020'!T91+'RA-TRIAL-BAL-2020'!T91+'DES-TRIAL-BAL-2020'!T91+'DMP-TRIAL-BAL-2020'!T91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+'NF-KSF-TRIAL-BAL-2020'!O92+'RA-TRIAL-BAL-2020'!O92+'DES-TRIAL-BAL-2020'!O92+'DMP-TRIAL-BAL-2020'!O92</f>
        <v>0</v>
      </c>
      <c r="W92" s="529">
        <f>+'NF-KSF-TRIAL-BAL-2020'!P92+'RA-TRIAL-BAL-2020'!P92+'DES-TRIAL-BAL-2020'!P92+'DMP-TRIAL-BAL-2020'!P92</f>
        <v>0</v>
      </c>
      <c r="X92" s="587">
        <f>+'NF-KSF-TRIAL-BAL-2020'!Q92+'RA-TRIAL-BAL-2020'!Q92+'DES-TRIAL-BAL-2020'!Q92+'DMP-TRIAL-BAL-2020'!Q92</f>
        <v>0</v>
      </c>
      <c r="Y92" s="586">
        <f>+'NF-KSF-TRIAL-BAL-2020'!R92+'RA-TRIAL-BAL-2020'!R92+'DES-TRIAL-BAL-2020'!R92+'DMP-TRIAL-BAL-2020'!R92</f>
        <v>0</v>
      </c>
      <c r="Z92" s="587">
        <f>+'NF-KSF-TRIAL-BAL-2020'!S92+'RA-TRIAL-BAL-2020'!S92+'DES-TRIAL-BAL-2020'!S92+'DMP-TRIAL-BAL-2020'!S92</f>
        <v>0</v>
      </c>
      <c r="AA92" s="588">
        <f>+'NF-KSF-TRIAL-BAL-2020'!T92+'RA-TRIAL-BAL-2020'!T92+'DES-TRIAL-BAL-2020'!T92+'DMP-TRIAL-BAL-2020'!T92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+'NF-KSF-TRIAL-BAL-2020'!O93+'RA-TRIAL-BAL-2020'!O93+'DES-TRIAL-BAL-2020'!O93+'DMP-TRIAL-BAL-2020'!O93</f>
        <v>0</v>
      </c>
      <c r="W93" s="529">
        <f>+'NF-KSF-TRIAL-BAL-2020'!P93+'RA-TRIAL-BAL-2020'!P93+'DES-TRIAL-BAL-2020'!P93+'DMP-TRIAL-BAL-2020'!P93</f>
        <v>0</v>
      </c>
      <c r="X93" s="587">
        <f>+'NF-KSF-TRIAL-BAL-2020'!Q93+'RA-TRIAL-BAL-2020'!Q93+'DES-TRIAL-BAL-2020'!Q93+'DMP-TRIAL-BAL-2020'!Q93</f>
        <v>0</v>
      </c>
      <c r="Y93" s="586">
        <f>+'NF-KSF-TRIAL-BAL-2020'!R93+'RA-TRIAL-BAL-2020'!R93+'DES-TRIAL-BAL-2020'!R93+'DMP-TRIAL-BAL-2020'!R93</f>
        <v>0</v>
      </c>
      <c r="Z93" s="587">
        <f>+'NF-KSF-TRIAL-BAL-2020'!S93+'RA-TRIAL-BAL-2020'!S93+'DES-TRIAL-BAL-2020'!S93+'DMP-TRIAL-BAL-2020'!S93</f>
        <v>0</v>
      </c>
      <c r="AA93" s="588">
        <f>+'NF-KSF-TRIAL-BAL-2020'!T93+'RA-TRIAL-BAL-2020'!T93+'DES-TRIAL-BAL-2020'!T93+'DMP-TRIAL-BAL-2020'!T93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+'NF-KSF-TRIAL-BAL-2020'!O94+'RA-TRIAL-BAL-2020'!O94+'DES-TRIAL-BAL-2020'!O94+'DMP-TRIAL-BAL-2020'!O94</f>
        <v>0</v>
      </c>
      <c r="W94" s="529">
        <f>+'NF-KSF-TRIAL-BAL-2020'!P94+'RA-TRIAL-BAL-2020'!P94+'DES-TRIAL-BAL-2020'!P94+'DMP-TRIAL-BAL-2020'!P94</f>
        <v>0</v>
      </c>
      <c r="X94" s="587">
        <f>+'NF-KSF-TRIAL-BAL-2020'!Q94+'RA-TRIAL-BAL-2020'!Q94+'DES-TRIAL-BAL-2020'!Q94+'DMP-TRIAL-BAL-2020'!Q94</f>
        <v>0</v>
      </c>
      <c r="Y94" s="586">
        <f>+'NF-KSF-TRIAL-BAL-2020'!R94+'RA-TRIAL-BAL-2020'!R94+'DES-TRIAL-BAL-2020'!R94+'DMP-TRIAL-BAL-2020'!R94</f>
        <v>0</v>
      </c>
      <c r="Z94" s="587">
        <f>+'NF-KSF-TRIAL-BAL-2020'!S94+'RA-TRIAL-BAL-2020'!S94+'DES-TRIAL-BAL-2020'!S94+'DMP-TRIAL-BAL-2020'!S94</f>
        <v>0</v>
      </c>
      <c r="AA94" s="588">
        <f>+'NF-KSF-TRIAL-BAL-2020'!T94+'RA-TRIAL-BAL-2020'!T94+'DES-TRIAL-BAL-2020'!T94+'DMP-TRIAL-BAL-2020'!T94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97259.28</v>
      </c>
      <c r="Q95" s="325"/>
      <c r="R95" s="324">
        <v>26939.16</v>
      </c>
      <c r="S95" s="29">
        <v>0</v>
      </c>
      <c r="T95" s="28">
        <f t="shared" si="47"/>
        <v>124198.44</v>
      </c>
      <c r="U95" s="51"/>
      <c r="V95" s="541">
        <f>+'NF-KSF-TRIAL-BAL-2020'!O95+'RA-TRIAL-BAL-2020'!O95+'DES-TRIAL-BAL-2020'!O95+'DMP-TRIAL-BAL-2020'!O95</f>
        <v>0</v>
      </c>
      <c r="W95" s="529">
        <f>+'NF-KSF-TRIAL-BAL-2020'!P95+'RA-TRIAL-BAL-2020'!P95+'DES-TRIAL-BAL-2020'!P95+'DMP-TRIAL-BAL-2020'!P95</f>
        <v>0</v>
      </c>
      <c r="X95" s="587">
        <f>+'NF-KSF-TRIAL-BAL-2020'!Q95+'RA-TRIAL-BAL-2020'!Q95+'DES-TRIAL-BAL-2020'!Q95+'DMP-TRIAL-BAL-2020'!Q95</f>
        <v>0</v>
      </c>
      <c r="Y95" s="586">
        <f>+'NF-KSF-TRIAL-BAL-2020'!R95+'RA-TRIAL-BAL-2020'!R95+'DES-TRIAL-BAL-2020'!R95+'DMP-TRIAL-BAL-2020'!R95</f>
        <v>0</v>
      </c>
      <c r="Z95" s="587">
        <f>+'NF-KSF-TRIAL-BAL-2020'!S95+'RA-TRIAL-BAL-2020'!S95+'DES-TRIAL-BAL-2020'!S95+'DMP-TRIAL-BAL-2020'!S95</f>
        <v>0</v>
      </c>
      <c r="AA95" s="588">
        <f>+'NF-KSF-TRIAL-BAL-2020'!T95+'RA-TRIAL-BAL-2020'!T95+'DES-TRIAL-BAL-2020'!T95+'DMP-TRIAL-BAL-2020'!T95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97259.28</v>
      </c>
      <c r="AM95" s="837">
        <f t="shared" ref="AM95:AM101" si="51">+ROUND(+Q95+X95+AE95,2)</f>
        <v>0</v>
      </c>
      <c r="AN95" s="2135">
        <f t="shared" ref="AN95:AN101" si="52">+ROUND(+R95+Y95+AF95,2)</f>
        <v>26939.16</v>
      </c>
      <c r="AO95" s="29">
        <v>0</v>
      </c>
      <c r="AP95" s="28">
        <f t="shared" si="49"/>
        <v>124198.44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116897.65</v>
      </c>
      <c r="Q96" s="325"/>
      <c r="R96" s="324">
        <v>31371.24</v>
      </c>
      <c r="S96" s="29">
        <v>0</v>
      </c>
      <c r="T96" s="28">
        <f t="shared" si="47"/>
        <v>148268.88999999998</v>
      </c>
      <c r="U96" s="51"/>
      <c r="V96" s="541">
        <f>+'NF-KSF-TRIAL-BAL-2020'!O96+'RA-TRIAL-BAL-2020'!O96+'DES-TRIAL-BAL-2020'!O96+'DMP-TRIAL-BAL-2020'!O96</f>
        <v>0</v>
      </c>
      <c r="W96" s="529">
        <f>+'NF-KSF-TRIAL-BAL-2020'!P96+'RA-TRIAL-BAL-2020'!P96+'DES-TRIAL-BAL-2020'!P96+'DMP-TRIAL-BAL-2020'!P96</f>
        <v>0</v>
      </c>
      <c r="X96" s="587">
        <f>+'NF-KSF-TRIAL-BAL-2020'!Q96+'RA-TRIAL-BAL-2020'!Q96+'DES-TRIAL-BAL-2020'!Q96+'DMP-TRIAL-BAL-2020'!Q96</f>
        <v>0</v>
      </c>
      <c r="Y96" s="586">
        <f>+'NF-KSF-TRIAL-BAL-2020'!R96+'RA-TRIAL-BAL-2020'!R96+'DES-TRIAL-BAL-2020'!R96+'DMP-TRIAL-BAL-2020'!R96</f>
        <v>0</v>
      </c>
      <c r="Z96" s="587">
        <f>+'NF-KSF-TRIAL-BAL-2020'!S96+'RA-TRIAL-BAL-2020'!S96+'DES-TRIAL-BAL-2020'!S96+'DMP-TRIAL-BAL-2020'!S96</f>
        <v>0</v>
      </c>
      <c r="AA96" s="588">
        <f>+'NF-KSF-TRIAL-BAL-2020'!T96+'RA-TRIAL-BAL-2020'!T96+'DES-TRIAL-BAL-2020'!T96+'DMP-TRIAL-BAL-2020'!T96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116897.65</v>
      </c>
      <c r="AM96" s="837">
        <f t="shared" si="51"/>
        <v>0</v>
      </c>
      <c r="AN96" s="2135">
        <f t="shared" si="52"/>
        <v>31371.24</v>
      </c>
      <c r="AO96" s="29">
        <v>0</v>
      </c>
      <c r="AP96" s="28">
        <f t="shared" si="49"/>
        <v>148268.88999999998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/>
      <c r="Q97" s="325"/>
      <c r="R97" s="324"/>
      <c r="S97" s="29">
        <v>0</v>
      </c>
      <c r="T97" s="28">
        <f t="shared" si="47"/>
        <v>0</v>
      </c>
      <c r="U97" s="51"/>
      <c r="V97" s="541">
        <f>+'NF-KSF-TRIAL-BAL-2020'!O97+'RA-TRIAL-BAL-2020'!O97+'DES-TRIAL-BAL-2020'!O97+'DMP-TRIAL-BAL-2020'!O97</f>
        <v>0</v>
      </c>
      <c r="W97" s="529">
        <f>+'NF-KSF-TRIAL-BAL-2020'!P97+'RA-TRIAL-BAL-2020'!P97+'DES-TRIAL-BAL-2020'!P97+'DMP-TRIAL-BAL-2020'!P97</f>
        <v>0</v>
      </c>
      <c r="X97" s="587">
        <f>+'NF-KSF-TRIAL-BAL-2020'!Q97+'RA-TRIAL-BAL-2020'!Q97+'DES-TRIAL-BAL-2020'!Q97+'DMP-TRIAL-BAL-2020'!Q97</f>
        <v>0</v>
      </c>
      <c r="Y97" s="586">
        <f>+'NF-KSF-TRIAL-BAL-2020'!R97+'RA-TRIAL-BAL-2020'!R97+'DES-TRIAL-BAL-2020'!R97+'DMP-TRIAL-BAL-2020'!R97</f>
        <v>0</v>
      </c>
      <c r="Z97" s="587">
        <f>+'NF-KSF-TRIAL-BAL-2020'!S97+'RA-TRIAL-BAL-2020'!S97+'DES-TRIAL-BAL-2020'!S97+'DMP-TRIAL-BAL-2020'!S97</f>
        <v>0</v>
      </c>
      <c r="AA97" s="588">
        <f>+'NF-KSF-TRIAL-BAL-2020'!T97+'RA-TRIAL-BAL-2020'!T97+'DES-TRIAL-BAL-2020'!T97+'DMP-TRIAL-BAL-2020'!T97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0</v>
      </c>
      <c r="AM97" s="837">
        <f t="shared" si="51"/>
        <v>0</v>
      </c>
      <c r="AN97" s="2135">
        <f t="shared" si="52"/>
        <v>0</v>
      </c>
      <c r="AO97" s="29">
        <v>0</v>
      </c>
      <c r="AP97" s="28">
        <f t="shared" si="49"/>
        <v>0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/>
      <c r="Q98" s="325"/>
      <c r="R98" s="324"/>
      <c r="S98" s="29">
        <v>0</v>
      </c>
      <c r="T98" s="28">
        <f t="shared" si="47"/>
        <v>0</v>
      </c>
      <c r="U98" s="51"/>
      <c r="V98" s="541">
        <f>+'NF-KSF-TRIAL-BAL-2020'!O98+'RA-TRIAL-BAL-2020'!O98+'DES-TRIAL-BAL-2020'!O98+'DMP-TRIAL-BAL-2020'!O98</f>
        <v>0</v>
      </c>
      <c r="W98" s="529">
        <f>+'NF-KSF-TRIAL-BAL-2020'!P98+'RA-TRIAL-BAL-2020'!P98+'DES-TRIAL-BAL-2020'!P98+'DMP-TRIAL-BAL-2020'!P98</f>
        <v>0</v>
      </c>
      <c r="X98" s="587">
        <f>+'NF-KSF-TRIAL-BAL-2020'!Q98+'RA-TRIAL-BAL-2020'!Q98+'DES-TRIAL-BAL-2020'!Q98+'DMP-TRIAL-BAL-2020'!Q98</f>
        <v>0</v>
      </c>
      <c r="Y98" s="586">
        <f>+'NF-KSF-TRIAL-BAL-2020'!R98+'RA-TRIAL-BAL-2020'!R98+'DES-TRIAL-BAL-2020'!R98+'DMP-TRIAL-BAL-2020'!R98</f>
        <v>0</v>
      </c>
      <c r="Z98" s="587">
        <f>+'NF-KSF-TRIAL-BAL-2020'!S98+'RA-TRIAL-BAL-2020'!S98+'DES-TRIAL-BAL-2020'!S98+'DMP-TRIAL-BAL-2020'!S98</f>
        <v>0</v>
      </c>
      <c r="AA98" s="588">
        <f>+'NF-KSF-TRIAL-BAL-2020'!T98+'RA-TRIAL-BAL-2020'!T98+'DES-TRIAL-BAL-2020'!T98+'DMP-TRIAL-BAL-2020'!T98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0</v>
      </c>
      <c r="AM98" s="837">
        <f t="shared" si="51"/>
        <v>0</v>
      </c>
      <c r="AN98" s="2135">
        <f t="shared" si="52"/>
        <v>0</v>
      </c>
      <c r="AO98" s="29">
        <v>0</v>
      </c>
      <c r="AP98" s="28">
        <f t="shared" si="49"/>
        <v>0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+'NF-KSF-TRIAL-BAL-2020'!O99+'RA-TRIAL-BAL-2020'!O99+'DES-TRIAL-BAL-2020'!O99+'DMP-TRIAL-BAL-2020'!O99</f>
        <v>0</v>
      </c>
      <c r="W99" s="586">
        <f>+'NF-KSF-TRIAL-BAL-2020'!P99+'RA-TRIAL-BAL-2020'!P99+'DES-TRIAL-BAL-2020'!P99+'DMP-TRIAL-BAL-2020'!P99</f>
        <v>0</v>
      </c>
      <c r="X99" s="587">
        <f>+'NF-KSF-TRIAL-BAL-2020'!Q99+'RA-TRIAL-BAL-2020'!Q99+'DES-TRIAL-BAL-2020'!Q99+'DMP-TRIAL-BAL-2020'!Q99</f>
        <v>0</v>
      </c>
      <c r="Y99" s="586">
        <f>+'NF-KSF-TRIAL-BAL-2020'!R99+'RA-TRIAL-BAL-2020'!R99+'DES-TRIAL-BAL-2020'!R99+'DMP-TRIAL-BAL-2020'!R99</f>
        <v>0</v>
      </c>
      <c r="Z99" s="587">
        <f>+'NF-KSF-TRIAL-BAL-2020'!S99+'RA-TRIAL-BAL-2020'!S99+'DES-TRIAL-BAL-2020'!S99+'DMP-TRIAL-BAL-2020'!S99</f>
        <v>0</v>
      </c>
      <c r="AA99" s="588">
        <f>+'NF-KSF-TRIAL-BAL-2020'!T99+'RA-TRIAL-BAL-2020'!T99+'DES-TRIAL-BAL-2020'!T99+'DMP-TRIAL-BAL-2020'!T99</f>
        <v>0</v>
      </c>
      <c r="AB99" s="51"/>
      <c r="AC99" s="8">
        <v>0</v>
      </c>
      <c r="AD99" s="121"/>
      <c r="AE99" s="325"/>
      <c r="AF99" s="324"/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/>
      <c r="Q100" s="122"/>
      <c r="R100" s="121"/>
      <c r="S100" s="29">
        <v>0</v>
      </c>
      <c r="T100" s="28">
        <f t="shared" si="47"/>
        <v>0</v>
      </c>
      <c r="U100" s="51"/>
      <c r="V100" s="541">
        <f>+'NF-KSF-TRIAL-BAL-2020'!O100+'RA-TRIAL-BAL-2020'!O100+'DES-TRIAL-BAL-2020'!O100+'DMP-TRIAL-BAL-2020'!O100</f>
        <v>0</v>
      </c>
      <c r="W100" s="529">
        <f>+'NF-KSF-TRIAL-BAL-2020'!P100+'RA-TRIAL-BAL-2020'!P100+'DES-TRIAL-BAL-2020'!P100+'DMP-TRIAL-BAL-2020'!P100</f>
        <v>0</v>
      </c>
      <c r="X100" s="587">
        <f>+'NF-KSF-TRIAL-BAL-2020'!Q100+'RA-TRIAL-BAL-2020'!Q100+'DES-TRIAL-BAL-2020'!Q100+'DMP-TRIAL-BAL-2020'!Q100</f>
        <v>0</v>
      </c>
      <c r="Y100" s="586">
        <f>+'NF-KSF-TRIAL-BAL-2020'!R100+'RA-TRIAL-BAL-2020'!R100+'DES-TRIAL-BAL-2020'!R100+'DMP-TRIAL-BAL-2020'!R100</f>
        <v>0</v>
      </c>
      <c r="Z100" s="587">
        <f>+'NF-KSF-TRIAL-BAL-2020'!S100+'RA-TRIAL-BAL-2020'!S100+'DES-TRIAL-BAL-2020'!S100+'DMP-TRIAL-BAL-2020'!S100</f>
        <v>0</v>
      </c>
      <c r="AA100" s="588">
        <f>+'NF-KSF-TRIAL-BAL-2020'!T100+'RA-TRIAL-BAL-2020'!T100+'DES-TRIAL-BAL-2020'!T100+'DMP-TRIAL-BAL-2020'!T100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613.79999999999995</v>
      </c>
      <c r="Q101" s="126"/>
      <c r="R101" s="127">
        <v>102.3</v>
      </c>
      <c r="S101" s="382">
        <v>0</v>
      </c>
      <c r="T101" s="57">
        <f t="shared" si="47"/>
        <v>716.09999999999991</v>
      </c>
      <c r="U101" s="51"/>
      <c r="V101" s="544">
        <f>+'NF-KSF-TRIAL-BAL-2020'!O101+'RA-TRIAL-BAL-2020'!O101+'DES-TRIAL-BAL-2020'!O101+'DMP-TRIAL-BAL-2020'!O101</f>
        <v>0</v>
      </c>
      <c r="W101" s="542">
        <f>+'NF-KSF-TRIAL-BAL-2020'!P101+'RA-TRIAL-BAL-2020'!P101+'DES-TRIAL-BAL-2020'!P101+'DMP-TRIAL-BAL-2020'!P101</f>
        <v>0</v>
      </c>
      <c r="X101" s="602">
        <f>+'NF-KSF-TRIAL-BAL-2020'!Q101+'RA-TRIAL-BAL-2020'!Q101+'DES-TRIAL-BAL-2020'!Q101+'DMP-TRIAL-BAL-2020'!Q101</f>
        <v>0</v>
      </c>
      <c r="Y101" s="601">
        <f>+'NF-KSF-TRIAL-BAL-2020'!R101+'RA-TRIAL-BAL-2020'!R101+'DES-TRIAL-BAL-2020'!R101+'DMP-TRIAL-BAL-2020'!R101</f>
        <v>0</v>
      </c>
      <c r="Z101" s="602">
        <f>+'NF-KSF-TRIAL-BAL-2020'!S101+'RA-TRIAL-BAL-2020'!S101+'DES-TRIAL-BAL-2020'!S101+'DMP-TRIAL-BAL-2020'!S101</f>
        <v>0</v>
      </c>
      <c r="AA101" s="603">
        <f>+'NF-KSF-TRIAL-BAL-2020'!T101+'RA-TRIAL-BAL-2020'!T101+'DES-TRIAL-BAL-2020'!T101+'DMP-TRIAL-BAL-2020'!T101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613.79999999999995</v>
      </c>
      <c r="AM101" s="837">
        <f t="shared" si="51"/>
        <v>0</v>
      </c>
      <c r="AN101" s="2135">
        <f t="shared" si="52"/>
        <v>102.3</v>
      </c>
      <c r="AO101" s="29">
        <v>0</v>
      </c>
      <c r="AP101" s="28">
        <f t="shared" si="49"/>
        <v>716.09999999999991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+'NF-KSF-TRIAL-BAL-2020'!O103+'RA-TRIAL-BAL-2020'!O103+'DES-TRIAL-BAL-2020'!O103+'DMP-TRIAL-BAL-2020'!O103</f>
        <v>0</v>
      </c>
      <c r="W103" s="526">
        <f>+'NF-KSF-TRIAL-BAL-2020'!P103+'RA-TRIAL-BAL-2020'!P103+'DES-TRIAL-BAL-2020'!P103+'DMP-TRIAL-BAL-2020'!P103</f>
        <v>0</v>
      </c>
      <c r="X103" s="525">
        <f>+'NF-KSF-TRIAL-BAL-2020'!Q103+'RA-TRIAL-BAL-2020'!Q103+'DES-TRIAL-BAL-2020'!Q103+'DMP-TRIAL-BAL-2020'!Q103</f>
        <v>0</v>
      </c>
      <c r="Y103" s="526">
        <f>+'NF-KSF-TRIAL-BAL-2020'!R103+'RA-TRIAL-BAL-2020'!R103+'DES-TRIAL-BAL-2020'!R103+'DMP-TRIAL-BAL-2020'!R103</f>
        <v>0</v>
      </c>
      <c r="Z103" s="525">
        <f>+'NF-KSF-TRIAL-BAL-2020'!S103+'RA-TRIAL-BAL-2020'!S103+'DES-TRIAL-BAL-2020'!S103+'DMP-TRIAL-BAL-2020'!S103</f>
        <v>0</v>
      </c>
      <c r="AA103" s="527">
        <f>+'NF-KSF-TRIAL-BAL-2020'!T103+'RA-TRIAL-BAL-2020'!T103+'DES-TRIAL-BAL-2020'!T103+'DMP-TRIAL-BAL-2020'!T103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15403.5</v>
      </c>
      <c r="P104" s="9">
        <v>0</v>
      </c>
      <c r="Q104" s="325"/>
      <c r="R104" s="324"/>
      <c r="S104" s="27">
        <f t="shared" si="54"/>
        <v>15403.5</v>
      </c>
      <c r="T104" s="30">
        <v>0</v>
      </c>
      <c r="U104" s="51"/>
      <c r="V104" s="541">
        <f>+'NF-KSF-TRIAL-BAL-2020'!O104+'RA-TRIAL-BAL-2020'!O104+'DES-TRIAL-BAL-2020'!O104+'DMP-TRIAL-BAL-2020'!O104</f>
        <v>0</v>
      </c>
      <c r="W104" s="529">
        <f>+'NF-KSF-TRIAL-BAL-2020'!P104+'RA-TRIAL-BAL-2020'!P104+'DES-TRIAL-BAL-2020'!P104+'DMP-TRIAL-BAL-2020'!P104</f>
        <v>0</v>
      </c>
      <c r="X104" s="528">
        <f>+'NF-KSF-TRIAL-BAL-2020'!Q104+'RA-TRIAL-BAL-2020'!Q104+'DES-TRIAL-BAL-2020'!Q104+'DMP-TRIAL-BAL-2020'!Q104</f>
        <v>0</v>
      </c>
      <c r="Y104" s="529">
        <f>+'NF-KSF-TRIAL-BAL-2020'!R104+'RA-TRIAL-BAL-2020'!R104+'DES-TRIAL-BAL-2020'!R104+'DMP-TRIAL-BAL-2020'!R104</f>
        <v>0</v>
      </c>
      <c r="Z104" s="528">
        <f>+'NF-KSF-TRIAL-BAL-2020'!S104+'RA-TRIAL-BAL-2020'!S104+'DES-TRIAL-BAL-2020'!S104+'DMP-TRIAL-BAL-2020'!S104</f>
        <v>0</v>
      </c>
      <c r="AA104" s="347">
        <f>+'NF-KSF-TRIAL-BAL-2020'!T104+'RA-TRIAL-BAL-2020'!T104+'DES-TRIAL-BAL-2020'!T104+'DMP-TRIAL-BAL-2020'!T104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15403.5</v>
      </c>
      <c r="AL104" s="9">
        <v>0</v>
      </c>
      <c r="AM104" s="326">
        <f t="shared" si="57"/>
        <v>0</v>
      </c>
      <c r="AN104" s="970">
        <f t="shared" si="57"/>
        <v>0</v>
      </c>
      <c r="AO104" s="326">
        <f t="shared" si="58"/>
        <v>15403.5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+'NF-KSF-TRIAL-BAL-2020'!O105+'RA-TRIAL-BAL-2020'!O105+'DES-TRIAL-BAL-2020'!O105+'DMP-TRIAL-BAL-2020'!O105</f>
        <v>0</v>
      </c>
      <c r="W105" s="529">
        <f>+'NF-KSF-TRIAL-BAL-2020'!P105+'RA-TRIAL-BAL-2020'!P105+'DES-TRIAL-BAL-2020'!P105+'DMP-TRIAL-BAL-2020'!P105</f>
        <v>0</v>
      </c>
      <c r="X105" s="528">
        <f>+'NF-KSF-TRIAL-BAL-2020'!Q105+'RA-TRIAL-BAL-2020'!Q105+'DES-TRIAL-BAL-2020'!Q105+'DMP-TRIAL-BAL-2020'!Q105</f>
        <v>0</v>
      </c>
      <c r="Y105" s="529">
        <f>+'NF-KSF-TRIAL-BAL-2020'!R105+'RA-TRIAL-BAL-2020'!R105+'DES-TRIAL-BAL-2020'!R105+'DMP-TRIAL-BAL-2020'!R105</f>
        <v>0</v>
      </c>
      <c r="Z105" s="528">
        <f>+'NF-KSF-TRIAL-BAL-2020'!S105+'RA-TRIAL-BAL-2020'!S105+'DES-TRIAL-BAL-2020'!S105+'DMP-TRIAL-BAL-2020'!S105</f>
        <v>0</v>
      </c>
      <c r="AA105" s="347">
        <f>+'NF-KSF-TRIAL-BAL-2020'!T105+'RA-TRIAL-BAL-2020'!T105+'DES-TRIAL-BAL-2020'!T105+'DMP-TRIAL-BAL-2020'!T105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+'NF-KSF-TRIAL-BAL-2020'!O106+'RA-TRIAL-BAL-2020'!O106+'DES-TRIAL-BAL-2020'!O106+'DMP-TRIAL-BAL-2020'!O106</f>
        <v>0</v>
      </c>
      <c r="W106" s="529">
        <f>+'NF-KSF-TRIAL-BAL-2020'!P106+'RA-TRIAL-BAL-2020'!P106+'DES-TRIAL-BAL-2020'!P106+'DMP-TRIAL-BAL-2020'!P106</f>
        <v>0</v>
      </c>
      <c r="X106" s="528">
        <f>+'NF-KSF-TRIAL-BAL-2020'!Q106+'RA-TRIAL-BAL-2020'!Q106+'DES-TRIAL-BAL-2020'!Q106+'DMP-TRIAL-BAL-2020'!Q106</f>
        <v>0</v>
      </c>
      <c r="Y106" s="529">
        <f>+'NF-KSF-TRIAL-BAL-2020'!R106+'RA-TRIAL-BAL-2020'!R106+'DES-TRIAL-BAL-2020'!R106+'DMP-TRIAL-BAL-2020'!R106</f>
        <v>0</v>
      </c>
      <c r="Z106" s="528">
        <f>+'NF-KSF-TRIAL-BAL-2020'!S106+'RA-TRIAL-BAL-2020'!S106+'DES-TRIAL-BAL-2020'!S106+'DMP-TRIAL-BAL-2020'!S106</f>
        <v>0</v>
      </c>
      <c r="AA106" s="347">
        <f>+'NF-KSF-TRIAL-BAL-2020'!T106+'RA-TRIAL-BAL-2020'!T106+'DES-TRIAL-BAL-2020'!T106+'DMP-TRIAL-BAL-2020'!T106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+'NF-KSF-TRIAL-BAL-2020'!O107+'RA-TRIAL-BAL-2020'!O107+'DES-TRIAL-BAL-2020'!O107+'DMP-TRIAL-BAL-2020'!O107</f>
        <v>0</v>
      </c>
      <c r="W107" s="529">
        <f>+'NF-KSF-TRIAL-BAL-2020'!P107+'RA-TRIAL-BAL-2020'!P107+'DES-TRIAL-BAL-2020'!P107+'DMP-TRIAL-BAL-2020'!P107</f>
        <v>0</v>
      </c>
      <c r="X107" s="528">
        <f>+'NF-KSF-TRIAL-BAL-2020'!Q107+'RA-TRIAL-BAL-2020'!Q107+'DES-TRIAL-BAL-2020'!Q107+'DMP-TRIAL-BAL-2020'!Q107</f>
        <v>0</v>
      </c>
      <c r="Y107" s="529">
        <f>+'NF-KSF-TRIAL-BAL-2020'!R107+'RA-TRIAL-BAL-2020'!R107+'DES-TRIAL-BAL-2020'!R107+'DMP-TRIAL-BAL-2020'!R107</f>
        <v>0</v>
      </c>
      <c r="Z107" s="528">
        <f>+'NF-KSF-TRIAL-BAL-2020'!S107+'RA-TRIAL-BAL-2020'!S107+'DES-TRIAL-BAL-2020'!S107+'DMP-TRIAL-BAL-2020'!S107</f>
        <v>0</v>
      </c>
      <c r="AA107" s="347">
        <f>+'NF-KSF-TRIAL-BAL-2020'!T107+'RA-TRIAL-BAL-2020'!T107+'DES-TRIAL-BAL-2020'!T107+'DMP-TRIAL-BAL-2020'!T107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+'NF-KSF-TRIAL-BAL-2020'!O108+'RA-TRIAL-BAL-2020'!O108+'DES-TRIAL-BAL-2020'!O108+'DMP-TRIAL-BAL-2020'!O108</f>
        <v>0</v>
      </c>
      <c r="W108" s="529">
        <f>+'NF-KSF-TRIAL-BAL-2020'!P108+'RA-TRIAL-BAL-2020'!P108+'DES-TRIAL-BAL-2020'!P108+'DMP-TRIAL-BAL-2020'!P108</f>
        <v>0</v>
      </c>
      <c r="X108" s="528">
        <f>+'NF-KSF-TRIAL-BAL-2020'!Q108+'RA-TRIAL-BAL-2020'!Q108+'DES-TRIAL-BAL-2020'!Q108+'DMP-TRIAL-BAL-2020'!Q108</f>
        <v>0</v>
      </c>
      <c r="Y108" s="529">
        <f>+'NF-KSF-TRIAL-BAL-2020'!R108+'RA-TRIAL-BAL-2020'!R108+'DES-TRIAL-BAL-2020'!R108+'DMP-TRIAL-BAL-2020'!R108</f>
        <v>0</v>
      </c>
      <c r="Z108" s="528">
        <f>+'NF-KSF-TRIAL-BAL-2020'!S108+'RA-TRIAL-BAL-2020'!S108+'DES-TRIAL-BAL-2020'!S108+'DMP-TRIAL-BAL-2020'!S108</f>
        <v>0</v>
      </c>
      <c r="AA108" s="347">
        <f>+'NF-KSF-TRIAL-BAL-2020'!T108+'RA-TRIAL-BAL-2020'!T108+'DES-TRIAL-BAL-2020'!T108+'DMP-TRIAL-BAL-2020'!T108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+'NF-KSF-TRIAL-BAL-2020'!O109+'RA-TRIAL-BAL-2020'!O109+'DES-TRIAL-BAL-2020'!O109+'DMP-TRIAL-BAL-2020'!O109</f>
        <v>0</v>
      </c>
      <c r="W109" s="529">
        <f>+'NF-KSF-TRIAL-BAL-2020'!P109+'RA-TRIAL-BAL-2020'!P109+'DES-TRIAL-BAL-2020'!P109+'DMP-TRIAL-BAL-2020'!P109</f>
        <v>0</v>
      </c>
      <c r="X109" s="528">
        <f>+'NF-KSF-TRIAL-BAL-2020'!Q109+'RA-TRIAL-BAL-2020'!Q109+'DES-TRIAL-BAL-2020'!Q109+'DMP-TRIAL-BAL-2020'!Q109</f>
        <v>0</v>
      </c>
      <c r="Y109" s="529">
        <f>+'NF-KSF-TRIAL-BAL-2020'!R109+'RA-TRIAL-BAL-2020'!R109+'DES-TRIAL-BAL-2020'!R109+'DMP-TRIAL-BAL-2020'!R109</f>
        <v>0</v>
      </c>
      <c r="Z109" s="528">
        <f>+'NF-KSF-TRIAL-BAL-2020'!S109+'RA-TRIAL-BAL-2020'!S109+'DES-TRIAL-BAL-2020'!S109+'DMP-TRIAL-BAL-2020'!S109</f>
        <v>0</v>
      </c>
      <c r="AA109" s="347">
        <f>+'NF-KSF-TRIAL-BAL-2020'!T109+'RA-TRIAL-BAL-2020'!T109+'DES-TRIAL-BAL-2020'!T109+'DMP-TRIAL-BAL-2020'!T109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+'NF-KSF-TRIAL-BAL-2020'!O110+'RA-TRIAL-BAL-2020'!O110+'DES-TRIAL-BAL-2020'!O110+'DMP-TRIAL-BAL-2020'!O110</f>
        <v>0</v>
      </c>
      <c r="W110" s="529">
        <f>+'NF-KSF-TRIAL-BAL-2020'!P110+'RA-TRIAL-BAL-2020'!P110+'DES-TRIAL-BAL-2020'!P110+'DMP-TRIAL-BAL-2020'!P110</f>
        <v>0</v>
      </c>
      <c r="X110" s="528">
        <f>+'NF-KSF-TRIAL-BAL-2020'!Q110+'RA-TRIAL-BAL-2020'!Q110+'DES-TRIAL-BAL-2020'!Q110+'DMP-TRIAL-BAL-2020'!Q110</f>
        <v>0</v>
      </c>
      <c r="Y110" s="529">
        <f>+'NF-KSF-TRIAL-BAL-2020'!R110+'RA-TRIAL-BAL-2020'!R110+'DES-TRIAL-BAL-2020'!R110+'DMP-TRIAL-BAL-2020'!R110</f>
        <v>0</v>
      </c>
      <c r="Z110" s="528">
        <f>+'NF-KSF-TRIAL-BAL-2020'!S110+'RA-TRIAL-BAL-2020'!S110+'DES-TRIAL-BAL-2020'!S110+'DMP-TRIAL-BAL-2020'!S110</f>
        <v>0</v>
      </c>
      <c r="AA110" s="347">
        <f>+'NF-KSF-TRIAL-BAL-2020'!T110+'RA-TRIAL-BAL-2020'!T110+'DES-TRIAL-BAL-2020'!T110+'DMP-TRIAL-BAL-2020'!T110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+'NF-KSF-TRIAL-BAL-2020'!O111+'RA-TRIAL-BAL-2020'!O111+'DES-TRIAL-BAL-2020'!O111+'DMP-TRIAL-BAL-2020'!O111</f>
        <v>0</v>
      </c>
      <c r="W111" s="529">
        <f>+'NF-KSF-TRIAL-BAL-2020'!P111+'RA-TRIAL-BAL-2020'!P111+'DES-TRIAL-BAL-2020'!P111+'DMP-TRIAL-BAL-2020'!P111</f>
        <v>0</v>
      </c>
      <c r="X111" s="528">
        <f>+'NF-KSF-TRIAL-BAL-2020'!Q111+'RA-TRIAL-BAL-2020'!Q111+'DES-TRIAL-BAL-2020'!Q111+'DMP-TRIAL-BAL-2020'!Q111</f>
        <v>0</v>
      </c>
      <c r="Y111" s="529">
        <f>+'NF-KSF-TRIAL-BAL-2020'!R111+'RA-TRIAL-BAL-2020'!R111+'DES-TRIAL-BAL-2020'!R111+'DMP-TRIAL-BAL-2020'!R111</f>
        <v>0</v>
      </c>
      <c r="Z111" s="528">
        <f>+'NF-KSF-TRIAL-BAL-2020'!S111+'RA-TRIAL-BAL-2020'!S111+'DES-TRIAL-BAL-2020'!S111+'DMP-TRIAL-BAL-2020'!S111</f>
        <v>0</v>
      </c>
      <c r="AA111" s="347">
        <f>+'NF-KSF-TRIAL-BAL-2020'!T111+'RA-TRIAL-BAL-2020'!T111+'DES-TRIAL-BAL-2020'!T111+'DMP-TRIAL-BAL-2020'!T111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+'NF-KSF-TRIAL-BAL-2020'!O112+'RA-TRIAL-BAL-2020'!O112+'DES-TRIAL-BAL-2020'!O112+'DMP-TRIAL-BAL-2020'!O112</f>
        <v>0</v>
      </c>
      <c r="W112" s="542">
        <f>+'NF-KSF-TRIAL-BAL-2020'!P112+'RA-TRIAL-BAL-2020'!P112+'DES-TRIAL-BAL-2020'!P112+'DMP-TRIAL-BAL-2020'!P112</f>
        <v>0</v>
      </c>
      <c r="X112" s="530">
        <f>+'NF-KSF-TRIAL-BAL-2020'!Q112+'RA-TRIAL-BAL-2020'!Q112+'DES-TRIAL-BAL-2020'!Q112+'DMP-TRIAL-BAL-2020'!Q112</f>
        <v>0</v>
      </c>
      <c r="Y112" s="542">
        <f>+'NF-KSF-TRIAL-BAL-2020'!R112+'RA-TRIAL-BAL-2020'!R112+'DES-TRIAL-BAL-2020'!R112+'DMP-TRIAL-BAL-2020'!R112</f>
        <v>0</v>
      </c>
      <c r="Z112" s="530">
        <f>+'NF-KSF-TRIAL-BAL-2020'!S112+'RA-TRIAL-BAL-2020'!S112+'DES-TRIAL-BAL-2020'!S112+'DMP-TRIAL-BAL-2020'!S112</f>
        <v>0</v>
      </c>
      <c r="AA112" s="531">
        <f>+'NF-KSF-TRIAL-BAL-2020'!T112+'RA-TRIAL-BAL-2020'!T112+'DES-TRIAL-BAL-2020'!T112+'DMP-TRIAL-BAL-2020'!T112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+'NF-KSF-TRIAL-BAL-2020'!S113+'RA-TRIAL-BAL-2020'!S113+'DES-TRIAL-BAL-2020'!S113+'DMP-TRIAL-BAL-2020'!S113</f>
        <v>0</v>
      </c>
      <c r="AA113" s="534">
        <f>+'NF-KSF-TRIAL-BAL-2020'!T113+'RA-TRIAL-BAL-2020'!T113+'DES-TRIAL-BAL-2020'!T113+'DMP-TRIAL-BAL-2020'!T113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2162.1</v>
      </c>
      <c r="Q114" s="325">
        <v>39729.99</v>
      </c>
      <c r="R114" s="324">
        <v>37567.89</v>
      </c>
      <c r="S114" s="330">
        <v>0</v>
      </c>
      <c r="T114" s="327">
        <f>+IF(ABS(+O114+Q114)&lt;=ABS(P114+R114),-O114+P114-Q114+R114,0)</f>
        <v>0</v>
      </c>
      <c r="U114" s="51"/>
      <c r="V114" s="543">
        <f>+'NF-KSF-TRIAL-BAL-2020'!O114+'RA-TRIAL-BAL-2020'!O114+'DES-TRIAL-BAL-2020'!O114+'DMP-TRIAL-BAL-2020'!O114</f>
        <v>0</v>
      </c>
      <c r="W114" s="526">
        <f>+'NF-KSF-TRIAL-BAL-2020'!P114+'RA-TRIAL-BAL-2020'!P114+'DES-TRIAL-BAL-2020'!P114+'DMP-TRIAL-BAL-2020'!P114</f>
        <v>0</v>
      </c>
      <c r="X114" s="525">
        <f>+'NF-KSF-TRIAL-BAL-2020'!Q114+'RA-TRIAL-BAL-2020'!Q114+'DES-TRIAL-BAL-2020'!Q114+'DMP-TRIAL-BAL-2020'!Q114</f>
        <v>714.63</v>
      </c>
      <c r="Y114" s="526">
        <f>+'NF-KSF-TRIAL-BAL-2020'!R114+'RA-TRIAL-BAL-2020'!R114+'DES-TRIAL-BAL-2020'!R114+'DMP-TRIAL-BAL-2020'!R114</f>
        <v>714.63</v>
      </c>
      <c r="Z114" s="525">
        <f>+'NF-KSF-TRIAL-BAL-2020'!S114+'RA-TRIAL-BAL-2020'!S114+'DES-TRIAL-BAL-2020'!S114+'DMP-TRIAL-BAL-2020'!S114</f>
        <v>0</v>
      </c>
      <c r="AA114" s="527">
        <f>+'NF-KSF-TRIAL-BAL-2020'!T114+'RA-TRIAL-BAL-2020'!T114+'DES-TRIAL-BAL-2020'!T114+'DMP-TRIAL-BAL-2020'!T114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2162.1</v>
      </c>
      <c r="AM114" s="326">
        <f t="shared" si="65"/>
        <v>40444.620000000003</v>
      </c>
      <c r="AN114" s="970">
        <f t="shared" si="65"/>
        <v>38282.519999999997</v>
      </c>
      <c r="AO114" s="330">
        <v>0</v>
      </c>
      <c r="AP114" s="28">
        <f>+T114+AA114+AH114</f>
        <v>0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>
        <v>695.97</v>
      </c>
      <c r="P115" s="9">
        <v>0</v>
      </c>
      <c r="Q115" s="325"/>
      <c r="R115" s="324">
        <v>695.97</v>
      </c>
      <c r="S115" s="27">
        <f>+IF(ABS(+O115+Q115)&gt;=ABS(P115+R115),+O115-P115+Q115-R115,0)</f>
        <v>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+'NF-KSF-TRIAL-BAL-2020'!O115+'RA-TRIAL-BAL-2020'!O115+'DES-TRIAL-BAL-2020'!O115+'DMP-TRIAL-BAL-2020'!O115</f>
        <v>0</v>
      </c>
      <c r="W115" s="529">
        <f>+'NF-KSF-TRIAL-BAL-2020'!P115+'RA-TRIAL-BAL-2020'!P115+'DES-TRIAL-BAL-2020'!P115+'DMP-TRIAL-BAL-2020'!P115</f>
        <v>0</v>
      </c>
      <c r="X115" s="528">
        <f>+'NF-KSF-TRIAL-BAL-2020'!Q115+'RA-TRIAL-BAL-2020'!Q115+'DES-TRIAL-BAL-2020'!Q115+'DMP-TRIAL-BAL-2020'!Q115</f>
        <v>0</v>
      </c>
      <c r="Y115" s="529">
        <f>+'NF-KSF-TRIAL-BAL-2020'!R115+'RA-TRIAL-BAL-2020'!R115+'DES-TRIAL-BAL-2020'!R115+'DMP-TRIAL-BAL-2020'!R115</f>
        <v>0</v>
      </c>
      <c r="Z115" s="528">
        <f>+'NF-KSF-TRIAL-BAL-2020'!S115+'RA-TRIAL-BAL-2020'!S115+'DES-TRIAL-BAL-2020'!S115+'DMP-TRIAL-BAL-2020'!S115</f>
        <v>0</v>
      </c>
      <c r="AA115" s="1951">
        <f>+'NF-KSF-TRIAL-BAL-2020'!T115+'RA-TRIAL-BAL-2020'!T115+'DES-TRIAL-BAL-2020'!T115+'DMP-TRIAL-BAL-2020'!T115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695.97</v>
      </c>
      <c r="AL115" s="9">
        <v>0</v>
      </c>
      <c r="AM115" s="326">
        <f t="shared" si="65"/>
        <v>0</v>
      </c>
      <c r="AN115" s="970">
        <f t="shared" si="65"/>
        <v>695.97</v>
      </c>
      <c r="AO115" s="326">
        <f>+S115+Z115+AG115</f>
        <v>0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+'NF-KSF-TRIAL-BAL-2020'!O116+'RA-TRIAL-BAL-2020'!O116+'DES-TRIAL-BAL-2020'!O116+'DMP-TRIAL-BAL-2020'!O116</f>
        <v>0</v>
      </c>
      <c r="W116" s="529">
        <f>+'NF-KSF-TRIAL-BAL-2020'!P116+'RA-TRIAL-BAL-2020'!P116+'DES-TRIAL-BAL-2020'!P116+'DMP-TRIAL-BAL-2020'!P116</f>
        <v>0</v>
      </c>
      <c r="X116" s="528">
        <f>+'NF-KSF-TRIAL-BAL-2020'!Q116+'RA-TRIAL-BAL-2020'!Q116+'DES-TRIAL-BAL-2020'!Q116+'DMP-TRIAL-BAL-2020'!Q116</f>
        <v>0</v>
      </c>
      <c r="Y116" s="529">
        <f>+'NF-KSF-TRIAL-BAL-2020'!R116+'RA-TRIAL-BAL-2020'!R116+'DES-TRIAL-BAL-2020'!R116+'DMP-TRIAL-BAL-2020'!R116</f>
        <v>0</v>
      </c>
      <c r="Z116" s="528">
        <f>+'NF-KSF-TRIAL-BAL-2020'!S116+'RA-TRIAL-BAL-2020'!S116+'DES-TRIAL-BAL-2020'!S116+'DMP-TRIAL-BAL-2020'!S116</f>
        <v>0</v>
      </c>
      <c r="AA116" s="347">
        <f>+'NF-KSF-TRIAL-BAL-2020'!T116+'RA-TRIAL-BAL-2020'!T116+'DES-TRIAL-BAL-2020'!T116+'DMP-TRIAL-BAL-2020'!T116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+'NF-KSF-TRIAL-BAL-2020'!O117+'RA-TRIAL-BAL-2020'!O117+'DES-TRIAL-BAL-2020'!O117+'DMP-TRIAL-BAL-2020'!O117</f>
        <v>0</v>
      </c>
      <c r="W117" s="529">
        <f>+'NF-KSF-TRIAL-BAL-2020'!P117+'RA-TRIAL-BAL-2020'!P117+'DES-TRIAL-BAL-2020'!P117+'DMP-TRIAL-BAL-2020'!P117</f>
        <v>0</v>
      </c>
      <c r="X117" s="528">
        <f>+'NF-KSF-TRIAL-BAL-2020'!Q117+'RA-TRIAL-BAL-2020'!Q117+'DES-TRIAL-BAL-2020'!Q117+'DMP-TRIAL-BAL-2020'!Q117</f>
        <v>0</v>
      </c>
      <c r="Y117" s="529">
        <f>+'NF-KSF-TRIAL-BAL-2020'!R117+'RA-TRIAL-BAL-2020'!R117+'DES-TRIAL-BAL-2020'!R117+'DMP-TRIAL-BAL-2020'!R117</f>
        <v>0</v>
      </c>
      <c r="Z117" s="528">
        <f>+'NF-KSF-TRIAL-BAL-2020'!S117+'RA-TRIAL-BAL-2020'!S117+'DES-TRIAL-BAL-2020'!S117+'DMP-TRIAL-BAL-2020'!S117</f>
        <v>0</v>
      </c>
      <c r="AA117" s="1951">
        <f>+'NF-KSF-TRIAL-BAL-2020'!T117+'RA-TRIAL-BAL-2020'!T117+'DES-TRIAL-BAL-2020'!T117+'DMP-TRIAL-BAL-2020'!T117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+'NF-KSF-TRIAL-BAL-2020'!O118+'RA-TRIAL-BAL-2020'!O118+'DES-TRIAL-BAL-2020'!O118+'DMP-TRIAL-BAL-2020'!O118</f>
        <v>0</v>
      </c>
      <c r="W118" s="529">
        <f>+'NF-KSF-TRIAL-BAL-2020'!P118+'RA-TRIAL-BAL-2020'!P118+'DES-TRIAL-BAL-2020'!P118+'DMP-TRIAL-BAL-2020'!P118</f>
        <v>0</v>
      </c>
      <c r="X118" s="528">
        <f>+'NF-KSF-TRIAL-BAL-2020'!Q118+'RA-TRIAL-BAL-2020'!Q118+'DES-TRIAL-BAL-2020'!Q118+'DMP-TRIAL-BAL-2020'!Q118</f>
        <v>0</v>
      </c>
      <c r="Y118" s="529">
        <f>+'NF-KSF-TRIAL-BAL-2020'!R118+'RA-TRIAL-BAL-2020'!R118+'DES-TRIAL-BAL-2020'!R118+'DMP-TRIAL-BAL-2020'!R118</f>
        <v>0</v>
      </c>
      <c r="Z118" s="528">
        <f>+'NF-KSF-TRIAL-BAL-2020'!S118+'RA-TRIAL-BAL-2020'!S118+'DES-TRIAL-BAL-2020'!S118+'DMP-TRIAL-BAL-2020'!S118</f>
        <v>0</v>
      </c>
      <c r="AA118" s="347">
        <f>+'NF-KSF-TRIAL-BAL-2020'!T118+'RA-TRIAL-BAL-2020'!T118+'DES-TRIAL-BAL-2020'!T118+'DMP-TRIAL-BAL-2020'!T118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+'NF-KSF-TRIAL-BAL-2020'!O119+'RA-TRIAL-BAL-2020'!O119+'DES-TRIAL-BAL-2020'!O119+'DMP-TRIAL-BAL-2020'!O119</f>
        <v>0</v>
      </c>
      <c r="W119" s="529">
        <f>+'NF-KSF-TRIAL-BAL-2020'!P119+'RA-TRIAL-BAL-2020'!P119+'DES-TRIAL-BAL-2020'!P119+'DMP-TRIAL-BAL-2020'!P119</f>
        <v>0</v>
      </c>
      <c r="X119" s="528">
        <f>+'NF-KSF-TRIAL-BAL-2020'!Q119+'RA-TRIAL-BAL-2020'!Q119+'DES-TRIAL-BAL-2020'!Q119+'DMP-TRIAL-BAL-2020'!Q119</f>
        <v>0</v>
      </c>
      <c r="Y119" s="529">
        <f>+'NF-KSF-TRIAL-BAL-2020'!R119+'RA-TRIAL-BAL-2020'!R119+'DES-TRIAL-BAL-2020'!R119+'DMP-TRIAL-BAL-2020'!R119</f>
        <v>0</v>
      </c>
      <c r="Z119" s="528">
        <f>+'NF-KSF-TRIAL-BAL-2020'!S119+'RA-TRIAL-BAL-2020'!S119+'DES-TRIAL-BAL-2020'!S119+'DMP-TRIAL-BAL-2020'!S119</f>
        <v>0</v>
      </c>
      <c r="AA119" s="347">
        <f>+'NF-KSF-TRIAL-BAL-2020'!T119+'RA-TRIAL-BAL-2020'!T119+'DES-TRIAL-BAL-2020'!T119+'DMP-TRIAL-BAL-2020'!T119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+'NF-KSF-TRIAL-BAL-2020'!O120+'RA-TRIAL-BAL-2020'!O120+'DES-TRIAL-BAL-2020'!O120+'DMP-TRIAL-BAL-2020'!O120</f>
        <v>0</v>
      </c>
      <c r="W120" s="529">
        <f>+'NF-KSF-TRIAL-BAL-2020'!P120+'RA-TRIAL-BAL-2020'!P120+'DES-TRIAL-BAL-2020'!P120+'DMP-TRIAL-BAL-2020'!P120</f>
        <v>0</v>
      </c>
      <c r="X120" s="587">
        <f>+'NF-KSF-TRIAL-BAL-2020'!Q120+'RA-TRIAL-BAL-2020'!Q120+'DES-TRIAL-BAL-2020'!Q120+'DMP-TRIAL-BAL-2020'!Q120</f>
        <v>0</v>
      </c>
      <c r="Y120" s="586">
        <f>+'NF-KSF-TRIAL-BAL-2020'!R120+'RA-TRIAL-BAL-2020'!R120+'DES-TRIAL-BAL-2020'!R120+'DMP-TRIAL-BAL-2020'!R120</f>
        <v>0</v>
      </c>
      <c r="Z120" s="587">
        <f>+'NF-KSF-TRIAL-BAL-2020'!S120+'RA-TRIAL-BAL-2020'!S120+'DES-TRIAL-BAL-2020'!S120+'DMP-TRIAL-BAL-2020'!S120</f>
        <v>0</v>
      </c>
      <c r="AA120" s="588">
        <f>+'NF-KSF-TRIAL-BAL-2020'!T120+'RA-TRIAL-BAL-2020'!T120+'DES-TRIAL-BAL-2020'!T120+'DMP-TRIAL-BAL-2020'!T120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+'NF-KSF-TRIAL-BAL-2020'!O121+'RA-TRIAL-BAL-2020'!O121+'DES-TRIAL-BAL-2020'!O121+'DMP-TRIAL-BAL-2020'!O121</f>
        <v>0</v>
      </c>
      <c r="W121" s="529">
        <f>+'NF-KSF-TRIAL-BAL-2020'!P121+'RA-TRIAL-BAL-2020'!P121+'DES-TRIAL-BAL-2020'!P121+'DMP-TRIAL-BAL-2020'!P121</f>
        <v>0</v>
      </c>
      <c r="X121" s="587">
        <f>+'NF-KSF-TRIAL-BAL-2020'!Q121+'RA-TRIAL-BAL-2020'!Q121+'DES-TRIAL-BAL-2020'!Q121+'DMP-TRIAL-BAL-2020'!Q121</f>
        <v>0</v>
      </c>
      <c r="Y121" s="586">
        <f>+'NF-KSF-TRIAL-BAL-2020'!R121+'RA-TRIAL-BAL-2020'!R121+'DES-TRIAL-BAL-2020'!R121+'DMP-TRIAL-BAL-2020'!R121</f>
        <v>0</v>
      </c>
      <c r="Z121" s="587">
        <f>+'NF-KSF-TRIAL-BAL-2020'!S121+'RA-TRIAL-BAL-2020'!S121+'DES-TRIAL-BAL-2020'!S121+'DMP-TRIAL-BAL-2020'!S121</f>
        <v>0</v>
      </c>
      <c r="AA121" s="588">
        <f>+'NF-KSF-TRIAL-BAL-2020'!T121+'RA-TRIAL-BAL-2020'!T121+'DES-TRIAL-BAL-2020'!T121+'DMP-TRIAL-BAL-2020'!T121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+'NF-KSF-TRIAL-BAL-2020'!O122+'RA-TRIAL-BAL-2020'!O122+'DES-TRIAL-BAL-2020'!O122+'DMP-TRIAL-BAL-2020'!O122</f>
        <v>0</v>
      </c>
      <c r="W122" s="529">
        <f>+'NF-KSF-TRIAL-BAL-2020'!P122+'RA-TRIAL-BAL-2020'!P122+'DES-TRIAL-BAL-2020'!P122+'DMP-TRIAL-BAL-2020'!P122</f>
        <v>0</v>
      </c>
      <c r="X122" s="528">
        <f>+'NF-KSF-TRIAL-BAL-2020'!Q122+'RA-TRIAL-BAL-2020'!Q122+'DES-TRIAL-BAL-2020'!Q122+'DMP-TRIAL-BAL-2020'!Q122</f>
        <v>0</v>
      </c>
      <c r="Y122" s="529">
        <f>+'NF-KSF-TRIAL-BAL-2020'!R122+'RA-TRIAL-BAL-2020'!R122+'DES-TRIAL-BAL-2020'!R122+'DMP-TRIAL-BAL-2020'!R122</f>
        <v>0</v>
      </c>
      <c r="Z122" s="528">
        <f>+'NF-KSF-TRIAL-BAL-2020'!S122+'RA-TRIAL-BAL-2020'!S122+'DES-TRIAL-BAL-2020'!S122+'DMP-TRIAL-BAL-2020'!S122</f>
        <v>0</v>
      </c>
      <c r="AA122" s="347">
        <f>+'NF-KSF-TRIAL-BAL-2020'!T122+'RA-TRIAL-BAL-2020'!T122+'DES-TRIAL-BAL-2020'!T122+'DMP-TRIAL-BAL-2020'!T122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+'NF-KSF-TRIAL-BAL-2020'!O123+'RA-TRIAL-BAL-2020'!O123+'DES-TRIAL-BAL-2020'!O123+'DMP-TRIAL-BAL-2020'!O123</f>
        <v>0</v>
      </c>
      <c r="W123" s="529">
        <f>+'NF-KSF-TRIAL-BAL-2020'!P123+'RA-TRIAL-BAL-2020'!P123+'DES-TRIAL-BAL-2020'!P123+'DMP-TRIAL-BAL-2020'!P123</f>
        <v>0</v>
      </c>
      <c r="X123" s="528">
        <f>+'NF-KSF-TRIAL-BAL-2020'!Q123+'RA-TRIAL-BAL-2020'!Q123+'DES-TRIAL-BAL-2020'!Q123+'DMP-TRIAL-BAL-2020'!Q123</f>
        <v>0</v>
      </c>
      <c r="Y123" s="529">
        <f>+'NF-KSF-TRIAL-BAL-2020'!R123+'RA-TRIAL-BAL-2020'!R123+'DES-TRIAL-BAL-2020'!R123+'DMP-TRIAL-BAL-2020'!R123</f>
        <v>0</v>
      </c>
      <c r="Z123" s="528">
        <f>+'NF-KSF-TRIAL-BAL-2020'!S123+'RA-TRIAL-BAL-2020'!S123+'DES-TRIAL-BAL-2020'!S123+'DMP-TRIAL-BAL-2020'!S123</f>
        <v>0</v>
      </c>
      <c r="AA123" s="347">
        <f>+'NF-KSF-TRIAL-BAL-2020'!T123+'RA-TRIAL-BAL-2020'!T123+'DES-TRIAL-BAL-2020'!T123+'DMP-TRIAL-BAL-2020'!T123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/>
      <c r="P124" s="9">
        <v>0</v>
      </c>
      <c r="Q124" s="325"/>
      <c r="R124" s="324"/>
      <c r="S124" s="27">
        <f>+IF(ABS(+O124+Q124)&gt;=ABS(P124+R124),+O124-P124+Q124-R124,0)</f>
        <v>0</v>
      </c>
      <c r="T124" s="30">
        <v>0</v>
      </c>
      <c r="U124" s="51"/>
      <c r="V124" s="541">
        <f>+'NF-KSF-TRIAL-BAL-2020'!O124+'RA-TRIAL-BAL-2020'!O124+'DES-TRIAL-BAL-2020'!O124+'DMP-TRIAL-BAL-2020'!O124</f>
        <v>0</v>
      </c>
      <c r="W124" s="529">
        <f>+'NF-KSF-TRIAL-BAL-2020'!P124+'RA-TRIAL-BAL-2020'!P124+'DES-TRIAL-BAL-2020'!P124+'DMP-TRIAL-BAL-2020'!P124</f>
        <v>0</v>
      </c>
      <c r="X124" s="528">
        <f>+'NF-KSF-TRIAL-BAL-2020'!Q124+'RA-TRIAL-BAL-2020'!Q124+'DES-TRIAL-BAL-2020'!Q124+'DMP-TRIAL-BAL-2020'!Q124</f>
        <v>0</v>
      </c>
      <c r="Y124" s="529">
        <f>+'NF-KSF-TRIAL-BAL-2020'!R124+'RA-TRIAL-BAL-2020'!R124+'DES-TRIAL-BAL-2020'!R124+'DMP-TRIAL-BAL-2020'!R124</f>
        <v>0</v>
      </c>
      <c r="Z124" s="528">
        <f>+'NF-KSF-TRIAL-BAL-2020'!S124+'RA-TRIAL-BAL-2020'!S124+'DES-TRIAL-BAL-2020'!S124+'DMP-TRIAL-BAL-2020'!S124</f>
        <v>0</v>
      </c>
      <c r="AA124" s="347">
        <f>+'NF-KSF-TRIAL-BAL-2020'!T124+'RA-TRIAL-BAL-2020'!T124+'DES-TRIAL-BAL-2020'!T124+'DMP-TRIAL-BAL-2020'!T124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+'NF-KSF-TRIAL-BAL-2020'!O125+'RA-TRIAL-BAL-2020'!O125+'DES-TRIAL-BAL-2020'!O125+'DMP-TRIAL-BAL-2020'!O125</f>
        <v>0</v>
      </c>
      <c r="W125" s="529">
        <f>+'NF-KSF-TRIAL-BAL-2020'!P125+'RA-TRIAL-BAL-2020'!P125+'DES-TRIAL-BAL-2020'!P125+'DMP-TRIAL-BAL-2020'!P125</f>
        <v>0</v>
      </c>
      <c r="X125" s="528">
        <f>+'NF-KSF-TRIAL-BAL-2020'!Q125+'RA-TRIAL-BAL-2020'!Q125+'DES-TRIAL-BAL-2020'!Q125+'DMP-TRIAL-BAL-2020'!Q125</f>
        <v>0</v>
      </c>
      <c r="Y125" s="529">
        <f>+'NF-KSF-TRIAL-BAL-2020'!R125+'RA-TRIAL-BAL-2020'!R125+'DES-TRIAL-BAL-2020'!R125+'DMP-TRIAL-BAL-2020'!R125</f>
        <v>0</v>
      </c>
      <c r="Z125" s="528">
        <f>+'NF-KSF-TRIAL-BAL-2020'!S125+'RA-TRIAL-BAL-2020'!S125+'DES-TRIAL-BAL-2020'!S125+'DMP-TRIAL-BAL-2020'!S125</f>
        <v>0</v>
      </c>
      <c r="AA125" s="347">
        <f>+'NF-KSF-TRIAL-BAL-2020'!T125+'RA-TRIAL-BAL-2020'!T125+'DES-TRIAL-BAL-2020'!T125+'DMP-TRIAL-BAL-2020'!T125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+'NF-KSF-TRIAL-BAL-2020'!O126+'RA-TRIAL-BAL-2020'!O126+'DES-TRIAL-BAL-2020'!O126+'DMP-TRIAL-BAL-2020'!O126</f>
        <v>0</v>
      </c>
      <c r="W126" s="529">
        <f>+'NF-KSF-TRIAL-BAL-2020'!P126+'RA-TRIAL-BAL-2020'!P126+'DES-TRIAL-BAL-2020'!P126+'DMP-TRIAL-BAL-2020'!P126</f>
        <v>0</v>
      </c>
      <c r="X126" s="528">
        <f>+'NF-KSF-TRIAL-BAL-2020'!Q126+'RA-TRIAL-BAL-2020'!Q126+'DES-TRIAL-BAL-2020'!Q126+'DMP-TRIAL-BAL-2020'!Q126</f>
        <v>0</v>
      </c>
      <c r="Y126" s="529">
        <f>+'NF-KSF-TRIAL-BAL-2020'!R126+'RA-TRIAL-BAL-2020'!R126+'DES-TRIAL-BAL-2020'!R126+'DMP-TRIAL-BAL-2020'!R126</f>
        <v>0</v>
      </c>
      <c r="Z126" s="528">
        <f>+'NF-KSF-TRIAL-BAL-2020'!S126+'RA-TRIAL-BAL-2020'!S126+'DES-TRIAL-BAL-2020'!S126+'DMP-TRIAL-BAL-2020'!S126</f>
        <v>0</v>
      </c>
      <c r="AA126" s="347">
        <f>+'NF-KSF-TRIAL-BAL-2020'!T126+'RA-TRIAL-BAL-2020'!T126+'DES-TRIAL-BAL-2020'!T126+'DMP-TRIAL-BAL-2020'!T126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+'NF-KSF-TRIAL-BAL-2020'!O127+'RA-TRIAL-BAL-2020'!O127+'DES-TRIAL-BAL-2020'!O127+'DMP-TRIAL-BAL-2020'!O127</f>
        <v>0</v>
      </c>
      <c r="W127" s="529">
        <f>+'NF-KSF-TRIAL-BAL-2020'!P127+'RA-TRIAL-BAL-2020'!P127+'DES-TRIAL-BAL-2020'!P127+'DMP-TRIAL-BAL-2020'!P127</f>
        <v>0</v>
      </c>
      <c r="X127" s="528">
        <f>+'NF-KSF-TRIAL-BAL-2020'!Q127+'RA-TRIAL-BAL-2020'!Q127+'DES-TRIAL-BAL-2020'!Q127+'DMP-TRIAL-BAL-2020'!Q127</f>
        <v>0</v>
      </c>
      <c r="Y127" s="529">
        <f>+'NF-KSF-TRIAL-BAL-2020'!R127+'RA-TRIAL-BAL-2020'!R127+'DES-TRIAL-BAL-2020'!R127+'DMP-TRIAL-BAL-2020'!R127</f>
        <v>0</v>
      </c>
      <c r="Z127" s="528">
        <f>+'NF-KSF-TRIAL-BAL-2020'!S127+'RA-TRIAL-BAL-2020'!S127+'DES-TRIAL-BAL-2020'!S127+'DMP-TRIAL-BAL-2020'!S127</f>
        <v>0</v>
      </c>
      <c r="AA127" s="347">
        <f>+'NF-KSF-TRIAL-BAL-2020'!T127+'RA-TRIAL-BAL-2020'!T127+'DES-TRIAL-BAL-2020'!T127+'DMP-TRIAL-BAL-2020'!T127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/>
      <c r="Q128" s="325">
        <v>43116.28</v>
      </c>
      <c r="R128" s="324">
        <v>47718.57</v>
      </c>
      <c r="S128" s="29">
        <v>0</v>
      </c>
      <c r="T128" s="28">
        <f>+IF(ABS(+O128+Q128)&lt;=ABS(P128+R128),-O128+P128-Q128+R128,0)</f>
        <v>4602.2900000000009</v>
      </c>
      <c r="U128" s="51"/>
      <c r="V128" s="541">
        <f>+'NF-KSF-TRIAL-BAL-2020'!O128+'RA-TRIAL-BAL-2020'!O128+'DES-TRIAL-BAL-2020'!O128+'DMP-TRIAL-BAL-2020'!O128</f>
        <v>0</v>
      </c>
      <c r="W128" s="529">
        <f>+'NF-KSF-TRIAL-BAL-2020'!P128+'RA-TRIAL-BAL-2020'!P128+'DES-TRIAL-BAL-2020'!P128+'DMP-TRIAL-BAL-2020'!P128</f>
        <v>0</v>
      </c>
      <c r="X128" s="528">
        <f>+'NF-KSF-TRIAL-BAL-2020'!Q128+'RA-TRIAL-BAL-2020'!Q128+'DES-TRIAL-BAL-2020'!Q128+'DMP-TRIAL-BAL-2020'!Q128</f>
        <v>3265.19</v>
      </c>
      <c r="Y128" s="529">
        <f>+'NF-KSF-TRIAL-BAL-2020'!R128+'RA-TRIAL-BAL-2020'!R128+'DES-TRIAL-BAL-2020'!R128+'DMP-TRIAL-BAL-2020'!R128</f>
        <v>3527.9</v>
      </c>
      <c r="Z128" s="528">
        <f>+'NF-KSF-TRIAL-BAL-2020'!S128+'RA-TRIAL-BAL-2020'!S128+'DES-TRIAL-BAL-2020'!S128+'DMP-TRIAL-BAL-2020'!S128</f>
        <v>0</v>
      </c>
      <c r="AA128" s="347">
        <f>+'NF-KSF-TRIAL-BAL-2020'!T128+'RA-TRIAL-BAL-2020'!T128+'DES-TRIAL-BAL-2020'!T128+'DMP-TRIAL-BAL-2020'!T128</f>
        <v>262.71000000000004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46381.47</v>
      </c>
      <c r="AN128" s="970">
        <f t="shared" si="65"/>
        <v>51246.47</v>
      </c>
      <c r="AO128" s="29">
        <v>0</v>
      </c>
      <c r="AP128" s="28">
        <f>+T128+AA128+AH128</f>
        <v>4865.0000000000009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/>
      <c r="P129" s="9">
        <v>0</v>
      </c>
      <c r="Q129" s="325"/>
      <c r="R129" s="324"/>
      <c r="S129" s="27">
        <f>+IF(ABS(+O129+Q129)&gt;=ABS(P129+R129),+O129-P129+Q129-R129,0)</f>
        <v>0</v>
      </c>
      <c r="T129" s="30">
        <v>0</v>
      </c>
      <c r="U129" s="51"/>
      <c r="V129" s="541">
        <f>+'NF-KSF-TRIAL-BAL-2020'!O129+'RA-TRIAL-BAL-2020'!O129+'DES-TRIAL-BAL-2020'!O129+'DMP-TRIAL-BAL-2020'!O129</f>
        <v>0</v>
      </c>
      <c r="W129" s="529">
        <f>+'NF-KSF-TRIAL-BAL-2020'!P129+'RA-TRIAL-BAL-2020'!P129+'DES-TRIAL-BAL-2020'!P129+'DMP-TRIAL-BAL-2020'!P129</f>
        <v>0</v>
      </c>
      <c r="X129" s="528">
        <f>+'NF-KSF-TRIAL-BAL-2020'!Q129+'RA-TRIAL-BAL-2020'!Q129+'DES-TRIAL-BAL-2020'!Q129+'DMP-TRIAL-BAL-2020'!Q129</f>
        <v>0</v>
      </c>
      <c r="Y129" s="529">
        <f>+'NF-KSF-TRIAL-BAL-2020'!R129+'RA-TRIAL-BAL-2020'!R129+'DES-TRIAL-BAL-2020'!R129+'DMP-TRIAL-BAL-2020'!R129</f>
        <v>0</v>
      </c>
      <c r="Z129" s="528">
        <f>+'NF-KSF-TRIAL-BAL-2020'!S129+'RA-TRIAL-BAL-2020'!S129+'DES-TRIAL-BAL-2020'!S129+'DMP-TRIAL-BAL-2020'!S129</f>
        <v>0</v>
      </c>
      <c r="AA129" s="347">
        <f>+'NF-KSF-TRIAL-BAL-2020'!T129+'RA-TRIAL-BAL-2020'!T129+'DES-TRIAL-BAL-2020'!T129+'DMP-TRIAL-BAL-2020'!T129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+'NF-KSF-TRIAL-BAL-2020'!O130+'RA-TRIAL-BAL-2020'!O130+'DES-TRIAL-BAL-2020'!O130+'DMP-TRIAL-BAL-2020'!O130</f>
        <v>0</v>
      </c>
      <c r="W130" s="529">
        <f>+'NF-KSF-TRIAL-BAL-2020'!P130+'RA-TRIAL-BAL-2020'!P130+'DES-TRIAL-BAL-2020'!P130+'DMP-TRIAL-BAL-2020'!P130</f>
        <v>0</v>
      </c>
      <c r="X130" s="528">
        <f>+'NF-KSF-TRIAL-BAL-2020'!Q130+'RA-TRIAL-BAL-2020'!Q130+'DES-TRIAL-BAL-2020'!Q130+'DMP-TRIAL-BAL-2020'!Q130</f>
        <v>0</v>
      </c>
      <c r="Y130" s="529">
        <f>+'NF-KSF-TRIAL-BAL-2020'!R130+'RA-TRIAL-BAL-2020'!R130+'DES-TRIAL-BAL-2020'!R130+'DMP-TRIAL-BAL-2020'!R130</f>
        <v>0</v>
      </c>
      <c r="Z130" s="528">
        <f>+'NF-KSF-TRIAL-BAL-2020'!S130+'RA-TRIAL-BAL-2020'!S130+'DES-TRIAL-BAL-2020'!S130+'DMP-TRIAL-BAL-2020'!S130</f>
        <v>0</v>
      </c>
      <c r="AA130" s="347">
        <f>+'NF-KSF-TRIAL-BAL-2020'!T130+'RA-TRIAL-BAL-2020'!T130+'DES-TRIAL-BAL-2020'!T130+'DMP-TRIAL-BAL-2020'!T130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+'NF-KSF-TRIAL-BAL-2020'!O131+'RA-TRIAL-BAL-2020'!O131+'DES-TRIAL-BAL-2020'!O131+'DMP-TRIAL-BAL-2020'!O131</f>
        <v>0</v>
      </c>
      <c r="W131" s="529">
        <f>+'NF-KSF-TRIAL-BAL-2020'!P131+'RA-TRIAL-BAL-2020'!P131+'DES-TRIAL-BAL-2020'!P131+'DMP-TRIAL-BAL-2020'!P131</f>
        <v>0</v>
      </c>
      <c r="X131" s="528">
        <f>+'NF-KSF-TRIAL-BAL-2020'!Q131+'RA-TRIAL-BAL-2020'!Q131+'DES-TRIAL-BAL-2020'!Q131+'DMP-TRIAL-BAL-2020'!Q131</f>
        <v>0</v>
      </c>
      <c r="Y131" s="529">
        <f>+'NF-KSF-TRIAL-BAL-2020'!R131+'RA-TRIAL-BAL-2020'!R131+'DES-TRIAL-BAL-2020'!R131+'DMP-TRIAL-BAL-2020'!R131</f>
        <v>0</v>
      </c>
      <c r="Z131" s="528">
        <f>+'NF-KSF-TRIAL-BAL-2020'!S131+'RA-TRIAL-BAL-2020'!S131+'DES-TRIAL-BAL-2020'!S131+'DMP-TRIAL-BAL-2020'!S131</f>
        <v>0</v>
      </c>
      <c r="AA131" s="347">
        <f>+'NF-KSF-TRIAL-BAL-2020'!T131+'RA-TRIAL-BAL-2020'!T131+'DES-TRIAL-BAL-2020'!T131+'DMP-TRIAL-BAL-2020'!T131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10181.65</v>
      </c>
      <c r="Q132" s="325">
        <v>10181.65</v>
      </c>
      <c r="R132" s="324"/>
      <c r="S132" s="29">
        <v>0</v>
      </c>
      <c r="T132" s="28">
        <f>+IF(ABS(+O132+Q132)&lt;=ABS(P132+R132),-O132+P132-Q132+R132,0)</f>
        <v>0</v>
      </c>
      <c r="U132" s="51"/>
      <c r="V132" s="541">
        <f>+'NF-KSF-TRIAL-BAL-2020'!O132+'RA-TRIAL-BAL-2020'!O132+'DES-TRIAL-BAL-2020'!O132+'DMP-TRIAL-BAL-2020'!O132</f>
        <v>0</v>
      </c>
      <c r="W132" s="529">
        <f>+'NF-KSF-TRIAL-BAL-2020'!P132+'RA-TRIAL-BAL-2020'!P132+'DES-TRIAL-BAL-2020'!P132+'DMP-TRIAL-BAL-2020'!P132</f>
        <v>0</v>
      </c>
      <c r="X132" s="528">
        <f>+'NF-KSF-TRIAL-BAL-2020'!Q132+'RA-TRIAL-BAL-2020'!Q132+'DES-TRIAL-BAL-2020'!Q132+'DMP-TRIAL-BAL-2020'!Q132</f>
        <v>0</v>
      </c>
      <c r="Y132" s="529">
        <f>+'NF-KSF-TRIAL-BAL-2020'!R132+'RA-TRIAL-BAL-2020'!R132+'DES-TRIAL-BAL-2020'!R132+'DMP-TRIAL-BAL-2020'!R132</f>
        <v>0</v>
      </c>
      <c r="Z132" s="528">
        <f>+'NF-KSF-TRIAL-BAL-2020'!S132+'RA-TRIAL-BAL-2020'!S132+'DES-TRIAL-BAL-2020'!S132+'DMP-TRIAL-BAL-2020'!S132</f>
        <v>0</v>
      </c>
      <c r="AA132" s="347">
        <f>+'NF-KSF-TRIAL-BAL-2020'!T132+'RA-TRIAL-BAL-2020'!T132+'DES-TRIAL-BAL-2020'!T132+'DMP-TRIAL-BAL-2020'!T132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10181.65</v>
      </c>
      <c r="AM132" s="326">
        <f t="shared" si="65"/>
        <v>10181.65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+'NF-KSF-TRIAL-BAL-2020'!O133+'RA-TRIAL-BAL-2020'!O133+'DES-TRIAL-BAL-2020'!O133+'DMP-TRIAL-BAL-2020'!O133</f>
        <v>0</v>
      </c>
      <c r="W133" s="529">
        <f>+'NF-KSF-TRIAL-BAL-2020'!P133+'RA-TRIAL-BAL-2020'!P133+'DES-TRIAL-BAL-2020'!P133+'DMP-TRIAL-BAL-2020'!P133</f>
        <v>0</v>
      </c>
      <c r="X133" s="528">
        <f>+'NF-KSF-TRIAL-BAL-2020'!Q133+'RA-TRIAL-BAL-2020'!Q133+'DES-TRIAL-BAL-2020'!Q133+'DMP-TRIAL-BAL-2020'!Q133</f>
        <v>0</v>
      </c>
      <c r="Y133" s="529">
        <f>+'NF-KSF-TRIAL-BAL-2020'!R133+'RA-TRIAL-BAL-2020'!R133+'DES-TRIAL-BAL-2020'!R133+'DMP-TRIAL-BAL-2020'!R133</f>
        <v>0</v>
      </c>
      <c r="Z133" s="528">
        <f>+'NF-KSF-TRIAL-BAL-2020'!S133+'RA-TRIAL-BAL-2020'!S133+'DES-TRIAL-BAL-2020'!S133+'DMP-TRIAL-BAL-2020'!S133</f>
        <v>0</v>
      </c>
      <c r="AA133" s="347">
        <f>+'NF-KSF-TRIAL-BAL-2020'!T133+'RA-TRIAL-BAL-2020'!T133+'DES-TRIAL-BAL-2020'!T133+'DMP-TRIAL-BAL-2020'!T133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+'NF-KSF-TRIAL-BAL-2020'!O134+'RA-TRIAL-BAL-2020'!O134+'DES-TRIAL-BAL-2020'!O134+'DMP-TRIAL-BAL-2020'!O134</f>
        <v>0</v>
      </c>
      <c r="W134" s="529">
        <f>+'NF-KSF-TRIAL-BAL-2020'!P134+'RA-TRIAL-BAL-2020'!P134+'DES-TRIAL-BAL-2020'!P134+'DMP-TRIAL-BAL-2020'!P134</f>
        <v>0</v>
      </c>
      <c r="X134" s="528">
        <f>+'NF-KSF-TRIAL-BAL-2020'!Q134+'RA-TRIAL-BAL-2020'!Q134+'DES-TRIAL-BAL-2020'!Q134+'DMP-TRIAL-BAL-2020'!Q134</f>
        <v>0</v>
      </c>
      <c r="Y134" s="529">
        <f>+'NF-KSF-TRIAL-BAL-2020'!R134+'RA-TRIAL-BAL-2020'!R134+'DES-TRIAL-BAL-2020'!R134+'DMP-TRIAL-BAL-2020'!R134</f>
        <v>0</v>
      </c>
      <c r="Z134" s="528">
        <f>+'NF-KSF-TRIAL-BAL-2020'!S134+'RA-TRIAL-BAL-2020'!S134+'DES-TRIAL-BAL-2020'!S134+'DMP-TRIAL-BAL-2020'!S134</f>
        <v>0</v>
      </c>
      <c r="AA134" s="347">
        <f>+'NF-KSF-TRIAL-BAL-2020'!T134+'RA-TRIAL-BAL-2020'!T134+'DES-TRIAL-BAL-2020'!T134+'DMP-TRIAL-BAL-2020'!T134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+'NF-KSF-TRIAL-BAL-2020'!O135+'RA-TRIAL-BAL-2020'!O135+'DES-TRIAL-BAL-2020'!O135+'DMP-TRIAL-BAL-2020'!O135</f>
        <v>0</v>
      </c>
      <c r="W135" s="529">
        <f>+'NF-KSF-TRIAL-BAL-2020'!P135+'RA-TRIAL-BAL-2020'!P135+'DES-TRIAL-BAL-2020'!P135+'DMP-TRIAL-BAL-2020'!P135</f>
        <v>0</v>
      </c>
      <c r="X135" s="528">
        <f>+'NF-KSF-TRIAL-BAL-2020'!Q135+'RA-TRIAL-BAL-2020'!Q135+'DES-TRIAL-BAL-2020'!Q135+'DMP-TRIAL-BAL-2020'!Q135</f>
        <v>0</v>
      </c>
      <c r="Y135" s="529">
        <f>+'NF-KSF-TRIAL-BAL-2020'!R135+'RA-TRIAL-BAL-2020'!R135+'DES-TRIAL-BAL-2020'!R135+'DMP-TRIAL-BAL-2020'!R135</f>
        <v>0</v>
      </c>
      <c r="Z135" s="528">
        <f>+'NF-KSF-TRIAL-BAL-2020'!S135+'RA-TRIAL-BAL-2020'!S135+'DES-TRIAL-BAL-2020'!S135+'DMP-TRIAL-BAL-2020'!S135</f>
        <v>0</v>
      </c>
      <c r="AA135" s="347">
        <f>+'NF-KSF-TRIAL-BAL-2020'!T135+'RA-TRIAL-BAL-2020'!T135+'DES-TRIAL-BAL-2020'!T135+'DMP-TRIAL-BAL-2020'!T135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+'NF-KSF-TRIAL-BAL-2020'!O136+'RA-TRIAL-BAL-2020'!O136+'DES-TRIAL-BAL-2020'!O136+'DMP-TRIAL-BAL-2020'!O136</f>
        <v>0</v>
      </c>
      <c r="W136" s="529">
        <f>+'NF-KSF-TRIAL-BAL-2020'!P136+'RA-TRIAL-BAL-2020'!P136+'DES-TRIAL-BAL-2020'!P136+'DMP-TRIAL-BAL-2020'!P136</f>
        <v>0</v>
      </c>
      <c r="X136" s="528">
        <f>+'NF-KSF-TRIAL-BAL-2020'!Q136+'RA-TRIAL-BAL-2020'!Q136+'DES-TRIAL-BAL-2020'!Q136+'DMP-TRIAL-BAL-2020'!Q136</f>
        <v>0</v>
      </c>
      <c r="Y136" s="529">
        <f>+'NF-KSF-TRIAL-BAL-2020'!R136+'RA-TRIAL-BAL-2020'!R136+'DES-TRIAL-BAL-2020'!R136+'DMP-TRIAL-BAL-2020'!R136</f>
        <v>0</v>
      </c>
      <c r="Z136" s="528">
        <f>+'NF-KSF-TRIAL-BAL-2020'!S136+'RA-TRIAL-BAL-2020'!S136+'DES-TRIAL-BAL-2020'!S136+'DMP-TRIAL-BAL-2020'!S136</f>
        <v>0</v>
      </c>
      <c r="AA136" s="347">
        <f>+'NF-KSF-TRIAL-BAL-2020'!T136+'RA-TRIAL-BAL-2020'!T136+'DES-TRIAL-BAL-2020'!T136+'DMP-TRIAL-BAL-2020'!T136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/>
      <c r="P137" s="9">
        <v>0</v>
      </c>
      <c r="Q137" s="325"/>
      <c r="R137" s="324"/>
      <c r="S137" s="27">
        <f>+IF(ABS(+O137+Q137)&gt;=ABS(P137+R137),+O137-P137+Q137-R137,0)</f>
        <v>0</v>
      </c>
      <c r="T137" s="30">
        <v>0</v>
      </c>
      <c r="U137" s="51"/>
      <c r="V137" s="541">
        <f>+'NF-KSF-TRIAL-BAL-2020'!O137+'RA-TRIAL-BAL-2020'!O137+'DES-TRIAL-BAL-2020'!O137+'DMP-TRIAL-BAL-2020'!O137</f>
        <v>0</v>
      </c>
      <c r="W137" s="529">
        <f>+'NF-KSF-TRIAL-BAL-2020'!P137+'RA-TRIAL-BAL-2020'!P137+'DES-TRIAL-BAL-2020'!P137+'DMP-TRIAL-BAL-2020'!P137</f>
        <v>0</v>
      </c>
      <c r="X137" s="528">
        <f>+'NF-KSF-TRIAL-BAL-2020'!Q137+'RA-TRIAL-BAL-2020'!Q137+'DES-TRIAL-BAL-2020'!Q137+'DMP-TRIAL-BAL-2020'!Q137</f>
        <v>0</v>
      </c>
      <c r="Y137" s="529">
        <f>+'NF-KSF-TRIAL-BAL-2020'!R137+'RA-TRIAL-BAL-2020'!R137+'DES-TRIAL-BAL-2020'!R137+'DMP-TRIAL-BAL-2020'!R137</f>
        <v>0</v>
      </c>
      <c r="Z137" s="528">
        <f>+'NF-KSF-TRIAL-BAL-2020'!S137+'RA-TRIAL-BAL-2020'!S137+'DES-TRIAL-BAL-2020'!S137+'DMP-TRIAL-BAL-2020'!S137</f>
        <v>0</v>
      </c>
      <c r="AA137" s="347">
        <f>+'NF-KSF-TRIAL-BAL-2020'!T137+'RA-TRIAL-BAL-2020'!T137+'DES-TRIAL-BAL-2020'!T137+'DMP-TRIAL-BAL-2020'!T137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+'NF-KSF-TRIAL-BAL-2020'!O138+'RA-TRIAL-BAL-2020'!O138+'DES-TRIAL-BAL-2020'!O138+'DMP-TRIAL-BAL-2020'!O138</f>
        <v>0</v>
      </c>
      <c r="W138" s="529">
        <f>+'NF-KSF-TRIAL-BAL-2020'!P138+'RA-TRIAL-BAL-2020'!P138+'DES-TRIAL-BAL-2020'!P138+'DMP-TRIAL-BAL-2020'!P138</f>
        <v>0</v>
      </c>
      <c r="X138" s="528">
        <f>+'NF-KSF-TRIAL-BAL-2020'!Q138+'RA-TRIAL-BAL-2020'!Q138+'DES-TRIAL-BAL-2020'!Q138+'DMP-TRIAL-BAL-2020'!Q138</f>
        <v>0</v>
      </c>
      <c r="Y138" s="529">
        <f>+'NF-KSF-TRIAL-BAL-2020'!R138+'RA-TRIAL-BAL-2020'!R138+'DES-TRIAL-BAL-2020'!R138+'DMP-TRIAL-BAL-2020'!R138</f>
        <v>0</v>
      </c>
      <c r="Z138" s="528">
        <f>+'NF-KSF-TRIAL-BAL-2020'!S138+'RA-TRIAL-BAL-2020'!S138+'DES-TRIAL-BAL-2020'!S138+'DMP-TRIAL-BAL-2020'!S138</f>
        <v>0</v>
      </c>
      <c r="AA138" s="347">
        <f>+'NF-KSF-TRIAL-BAL-2020'!T138+'RA-TRIAL-BAL-2020'!T138+'DES-TRIAL-BAL-2020'!T138+'DMP-TRIAL-BAL-2020'!T138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+'NF-KSF-TRIAL-BAL-2020'!O139+'RA-TRIAL-BAL-2020'!O139+'DES-TRIAL-BAL-2020'!O139+'DMP-TRIAL-BAL-2020'!O139</f>
        <v>0</v>
      </c>
      <c r="W139" s="529">
        <f>+'NF-KSF-TRIAL-BAL-2020'!P139+'RA-TRIAL-BAL-2020'!P139+'DES-TRIAL-BAL-2020'!P139+'DMP-TRIAL-BAL-2020'!P139</f>
        <v>0</v>
      </c>
      <c r="X139" s="528">
        <f>+'NF-KSF-TRIAL-BAL-2020'!Q139+'RA-TRIAL-BAL-2020'!Q139+'DES-TRIAL-BAL-2020'!Q139+'DMP-TRIAL-BAL-2020'!Q139</f>
        <v>0</v>
      </c>
      <c r="Y139" s="529">
        <f>+'NF-KSF-TRIAL-BAL-2020'!R139+'RA-TRIAL-BAL-2020'!R139+'DES-TRIAL-BAL-2020'!R139+'DMP-TRIAL-BAL-2020'!R139</f>
        <v>0</v>
      </c>
      <c r="Z139" s="528">
        <f>+'NF-KSF-TRIAL-BAL-2020'!S139+'RA-TRIAL-BAL-2020'!S139+'DES-TRIAL-BAL-2020'!S139+'DMP-TRIAL-BAL-2020'!S139</f>
        <v>0</v>
      </c>
      <c r="AA139" s="347">
        <f>+'NF-KSF-TRIAL-BAL-2020'!T139+'RA-TRIAL-BAL-2020'!T139+'DES-TRIAL-BAL-2020'!T139+'DMP-TRIAL-BAL-2020'!T139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+'NF-KSF-TRIAL-BAL-2020'!O140+'RA-TRIAL-BAL-2020'!O140+'DES-TRIAL-BAL-2020'!O140+'DMP-TRIAL-BAL-2020'!O140</f>
        <v>0</v>
      </c>
      <c r="W140" s="529">
        <f>+'NF-KSF-TRIAL-BAL-2020'!P140+'RA-TRIAL-BAL-2020'!P140+'DES-TRIAL-BAL-2020'!P140+'DMP-TRIAL-BAL-2020'!P140</f>
        <v>0</v>
      </c>
      <c r="X140" s="528">
        <f>+'NF-KSF-TRIAL-BAL-2020'!Q140+'RA-TRIAL-BAL-2020'!Q140+'DES-TRIAL-BAL-2020'!Q140+'DMP-TRIAL-BAL-2020'!Q140</f>
        <v>0</v>
      </c>
      <c r="Y140" s="529">
        <f>+'NF-KSF-TRIAL-BAL-2020'!R140+'RA-TRIAL-BAL-2020'!R140+'DES-TRIAL-BAL-2020'!R140+'DMP-TRIAL-BAL-2020'!R140</f>
        <v>0</v>
      </c>
      <c r="Z140" s="528">
        <f>+'NF-KSF-TRIAL-BAL-2020'!S140+'RA-TRIAL-BAL-2020'!S140+'DES-TRIAL-BAL-2020'!S140+'DMP-TRIAL-BAL-2020'!S140</f>
        <v>0</v>
      </c>
      <c r="AA140" s="347">
        <f>+'NF-KSF-TRIAL-BAL-2020'!T140+'RA-TRIAL-BAL-2020'!T140+'DES-TRIAL-BAL-2020'!T140+'DMP-TRIAL-BAL-2020'!T140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+'NF-KSF-TRIAL-BAL-2020'!O141+'RA-TRIAL-BAL-2020'!O141+'DES-TRIAL-BAL-2020'!O141+'DMP-TRIAL-BAL-2020'!O141</f>
        <v>0</v>
      </c>
      <c r="W141" s="529">
        <f>+'NF-KSF-TRIAL-BAL-2020'!P141+'RA-TRIAL-BAL-2020'!P141+'DES-TRIAL-BAL-2020'!P141+'DMP-TRIAL-BAL-2020'!P141</f>
        <v>0</v>
      </c>
      <c r="X141" s="528">
        <f>+'NF-KSF-TRIAL-BAL-2020'!Q141+'RA-TRIAL-BAL-2020'!Q141+'DES-TRIAL-BAL-2020'!Q141+'DMP-TRIAL-BAL-2020'!Q141</f>
        <v>0</v>
      </c>
      <c r="Y141" s="529">
        <f>+'NF-KSF-TRIAL-BAL-2020'!R141+'RA-TRIAL-BAL-2020'!R141+'DES-TRIAL-BAL-2020'!R141+'DMP-TRIAL-BAL-2020'!R141</f>
        <v>0</v>
      </c>
      <c r="Z141" s="528">
        <f>+'NF-KSF-TRIAL-BAL-2020'!S141+'RA-TRIAL-BAL-2020'!S141+'DES-TRIAL-BAL-2020'!S141+'DMP-TRIAL-BAL-2020'!S141</f>
        <v>0</v>
      </c>
      <c r="AA141" s="347">
        <f>+'NF-KSF-TRIAL-BAL-2020'!T141+'RA-TRIAL-BAL-2020'!T141+'DES-TRIAL-BAL-2020'!T141+'DMP-TRIAL-BAL-2020'!T141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+'NF-KSF-TRIAL-BAL-2020'!O142+'RA-TRIAL-BAL-2020'!O142+'DES-TRIAL-BAL-2020'!O142+'DMP-TRIAL-BAL-2020'!O142</f>
        <v>0</v>
      </c>
      <c r="W142" s="529">
        <f>+'NF-KSF-TRIAL-BAL-2020'!P142+'RA-TRIAL-BAL-2020'!P142+'DES-TRIAL-BAL-2020'!P142+'DMP-TRIAL-BAL-2020'!P142</f>
        <v>0</v>
      </c>
      <c r="X142" s="528">
        <f>+'NF-KSF-TRIAL-BAL-2020'!Q142+'RA-TRIAL-BAL-2020'!Q142+'DES-TRIAL-BAL-2020'!Q142+'DMP-TRIAL-BAL-2020'!Q142</f>
        <v>0</v>
      </c>
      <c r="Y142" s="529">
        <f>+'NF-KSF-TRIAL-BAL-2020'!R142+'RA-TRIAL-BAL-2020'!R142+'DES-TRIAL-BAL-2020'!R142+'DMP-TRIAL-BAL-2020'!R142</f>
        <v>0</v>
      </c>
      <c r="Z142" s="528">
        <f>+'NF-KSF-TRIAL-BAL-2020'!S142+'RA-TRIAL-BAL-2020'!S142+'DES-TRIAL-BAL-2020'!S142+'DMP-TRIAL-BAL-2020'!S142</f>
        <v>0</v>
      </c>
      <c r="AA142" s="347">
        <f>+'NF-KSF-TRIAL-BAL-2020'!T142+'RA-TRIAL-BAL-2020'!T142+'DES-TRIAL-BAL-2020'!T142+'DMP-TRIAL-BAL-2020'!T142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+'NF-KSF-TRIAL-BAL-2020'!O143+'RA-TRIAL-BAL-2020'!O143+'DES-TRIAL-BAL-2020'!O143+'DMP-TRIAL-BAL-2020'!O143</f>
        <v>0</v>
      </c>
      <c r="W143" s="529">
        <f>+'NF-KSF-TRIAL-BAL-2020'!P143+'RA-TRIAL-BAL-2020'!P143+'DES-TRIAL-BAL-2020'!P143+'DMP-TRIAL-BAL-2020'!P143</f>
        <v>0</v>
      </c>
      <c r="X143" s="528">
        <f>+'NF-KSF-TRIAL-BAL-2020'!Q143+'RA-TRIAL-BAL-2020'!Q143+'DES-TRIAL-BAL-2020'!Q143+'DMP-TRIAL-BAL-2020'!Q143</f>
        <v>0</v>
      </c>
      <c r="Y143" s="529">
        <f>+'NF-KSF-TRIAL-BAL-2020'!R143+'RA-TRIAL-BAL-2020'!R143+'DES-TRIAL-BAL-2020'!R143+'DMP-TRIAL-BAL-2020'!R143</f>
        <v>0</v>
      </c>
      <c r="Z143" s="528">
        <f>+'NF-KSF-TRIAL-BAL-2020'!S143+'RA-TRIAL-BAL-2020'!S143+'DES-TRIAL-BAL-2020'!S143+'DMP-TRIAL-BAL-2020'!S143</f>
        <v>0</v>
      </c>
      <c r="AA143" s="347">
        <f>+'NF-KSF-TRIAL-BAL-2020'!T143+'RA-TRIAL-BAL-2020'!T143+'DES-TRIAL-BAL-2020'!T143+'DMP-TRIAL-BAL-2020'!T143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+'NF-KSF-TRIAL-BAL-2020'!O144+'RA-TRIAL-BAL-2020'!O144+'DES-TRIAL-BAL-2020'!O144+'DMP-TRIAL-BAL-2020'!O144</f>
        <v>0</v>
      </c>
      <c r="W144" s="529">
        <f>+'NF-KSF-TRIAL-BAL-2020'!P144+'RA-TRIAL-BAL-2020'!P144+'DES-TRIAL-BAL-2020'!P144+'DMP-TRIAL-BAL-2020'!P144</f>
        <v>0</v>
      </c>
      <c r="X144" s="528">
        <f>+'NF-KSF-TRIAL-BAL-2020'!Q144+'RA-TRIAL-BAL-2020'!Q144+'DES-TRIAL-BAL-2020'!Q144+'DMP-TRIAL-BAL-2020'!Q144</f>
        <v>0</v>
      </c>
      <c r="Y144" s="529">
        <f>+'NF-KSF-TRIAL-BAL-2020'!R144+'RA-TRIAL-BAL-2020'!R144+'DES-TRIAL-BAL-2020'!R144+'DMP-TRIAL-BAL-2020'!R144</f>
        <v>0</v>
      </c>
      <c r="Z144" s="528">
        <f>+'NF-KSF-TRIAL-BAL-2020'!S144+'RA-TRIAL-BAL-2020'!S144+'DES-TRIAL-BAL-2020'!S144+'DMP-TRIAL-BAL-2020'!S144</f>
        <v>0</v>
      </c>
      <c r="AA144" s="347">
        <f>+'NF-KSF-TRIAL-BAL-2020'!T144+'RA-TRIAL-BAL-2020'!T144+'DES-TRIAL-BAL-2020'!T144+'DMP-TRIAL-BAL-2020'!T144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+'NF-KSF-TRIAL-BAL-2020'!O145+'RA-TRIAL-BAL-2020'!O145+'DES-TRIAL-BAL-2020'!O145+'DMP-TRIAL-BAL-2020'!O145</f>
        <v>0</v>
      </c>
      <c r="W145" s="529">
        <f>+'NF-KSF-TRIAL-BAL-2020'!P145+'RA-TRIAL-BAL-2020'!P145+'DES-TRIAL-BAL-2020'!P145+'DMP-TRIAL-BAL-2020'!P145</f>
        <v>0</v>
      </c>
      <c r="X145" s="528">
        <f>+'NF-KSF-TRIAL-BAL-2020'!Q145+'RA-TRIAL-BAL-2020'!Q145+'DES-TRIAL-BAL-2020'!Q145+'DMP-TRIAL-BAL-2020'!Q145</f>
        <v>0</v>
      </c>
      <c r="Y145" s="529">
        <f>+'NF-KSF-TRIAL-BAL-2020'!R145+'RA-TRIAL-BAL-2020'!R145+'DES-TRIAL-BAL-2020'!R145+'DMP-TRIAL-BAL-2020'!R145</f>
        <v>0</v>
      </c>
      <c r="Z145" s="528">
        <f>+'NF-KSF-TRIAL-BAL-2020'!S145+'RA-TRIAL-BAL-2020'!S145+'DES-TRIAL-BAL-2020'!S145+'DMP-TRIAL-BAL-2020'!S145</f>
        <v>0</v>
      </c>
      <c r="AA145" s="347">
        <f>+'NF-KSF-TRIAL-BAL-2020'!T145+'RA-TRIAL-BAL-2020'!T145+'DES-TRIAL-BAL-2020'!T145+'DMP-TRIAL-BAL-2020'!T145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/>
      <c r="Q146" s="325"/>
      <c r="R146" s="324"/>
      <c r="S146" s="29">
        <v>0</v>
      </c>
      <c r="T146" s="28">
        <f>+IF(ABS(+O146+Q146)&lt;=ABS(P146+R146),-O146+P146-Q146+R146,0)</f>
        <v>0</v>
      </c>
      <c r="U146" s="51"/>
      <c r="V146" s="541">
        <f>+'NF-KSF-TRIAL-BAL-2020'!O146+'RA-TRIAL-BAL-2020'!O146+'DES-TRIAL-BAL-2020'!O146+'DMP-TRIAL-BAL-2020'!O146</f>
        <v>0</v>
      </c>
      <c r="W146" s="529">
        <f>+'NF-KSF-TRIAL-BAL-2020'!P146+'RA-TRIAL-BAL-2020'!P146+'DES-TRIAL-BAL-2020'!P146+'DMP-TRIAL-BAL-2020'!P146</f>
        <v>0</v>
      </c>
      <c r="X146" s="528">
        <f>+'NF-KSF-TRIAL-BAL-2020'!Q146+'RA-TRIAL-BAL-2020'!Q146+'DES-TRIAL-BAL-2020'!Q146+'DMP-TRIAL-BAL-2020'!Q146</f>
        <v>0</v>
      </c>
      <c r="Y146" s="529">
        <f>+'NF-KSF-TRIAL-BAL-2020'!R146+'RA-TRIAL-BAL-2020'!R146+'DES-TRIAL-BAL-2020'!R146+'DMP-TRIAL-BAL-2020'!R146</f>
        <v>0</v>
      </c>
      <c r="Z146" s="528">
        <f>+'NF-KSF-TRIAL-BAL-2020'!S146+'RA-TRIAL-BAL-2020'!S146+'DES-TRIAL-BAL-2020'!S146+'DMP-TRIAL-BAL-2020'!S146</f>
        <v>0</v>
      </c>
      <c r="AA146" s="347">
        <f>+'NF-KSF-TRIAL-BAL-2020'!T146+'RA-TRIAL-BAL-2020'!T146+'DES-TRIAL-BAL-2020'!T146+'DMP-TRIAL-BAL-2020'!T146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+'NF-KSF-TRIAL-BAL-2020'!O147+'RA-TRIAL-BAL-2020'!O147+'DES-TRIAL-BAL-2020'!O147+'DMP-TRIAL-BAL-2020'!O147</f>
        <v>0</v>
      </c>
      <c r="W147" s="529">
        <f>+'NF-KSF-TRIAL-BAL-2020'!P147+'RA-TRIAL-BAL-2020'!P147+'DES-TRIAL-BAL-2020'!P147+'DMP-TRIAL-BAL-2020'!P147</f>
        <v>0</v>
      </c>
      <c r="X147" s="528">
        <f>+'NF-KSF-TRIAL-BAL-2020'!Q147+'RA-TRIAL-BAL-2020'!Q147+'DES-TRIAL-BAL-2020'!Q147+'DMP-TRIAL-BAL-2020'!Q147</f>
        <v>0</v>
      </c>
      <c r="Y147" s="529">
        <f>+'NF-KSF-TRIAL-BAL-2020'!R147+'RA-TRIAL-BAL-2020'!R147+'DES-TRIAL-BAL-2020'!R147+'DMP-TRIAL-BAL-2020'!R147</f>
        <v>0</v>
      </c>
      <c r="Z147" s="528">
        <f>+'NF-KSF-TRIAL-BAL-2020'!S147+'RA-TRIAL-BAL-2020'!S147+'DES-TRIAL-BAL-2020'!S147+'DMP-TRIAL-BAL-2020'!S147</f>
        <v>0</v>
      </c>
      <c r="AA147" s="347">
        <f>+'NF-KSF-TRIAL-BAL-2020'!T147+'RA-TRIAL-BAL-2020'!T147+'DES-TRIAL-BAL-2020'!T147+'DMP-TRIAL-BAL-2020'!T147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+'NF-KSF-TRIAL-BAL-2020'!O148+'RA-TRIAL-BAL-2020'!O148+'DES-TRIAL-BAL-2020'!O148+'DMP-TRIAL-BAL-2020'!O148</f>
        <v>0</v>
      </c>
      <c r="W148" s="529">
        <f>+'NF-KSF-TRIAL-BAL-2020'!P148+'RA-TRIAL-BAL-2020'!P148+'DES-TRIAL-BAL-2020'!P148+'DMP-TRIAL-BAL-2020'!P148</f>
        <v>0</v>
      </c>
      <c r="X148" s="528">
        <f>+'NF-KSF-TRIAL-BAL-2020'!Q148+'RA-TRIAL-BAL-2020'!Q148+'DES-TRIAL-BAL-2020'!Q148+'DMP-TRIAL-BAL-2020'!Q148</f>
        <v>0</v>
      </c>
      <c r="Y148" s="529">
        <f>+'NF-KSF-TRIAL-BAL-2020'!R148+'RA-TRIAL-BAL-2020'!R148+'DES-TRIAL-BAL-2020'!R148+'DMP-TRIAL-BAL-2020'!R148</f>
        <v>0</v>
      </c>
      <c r="Z148" s="528">
        <f>+'NF-KSF-TRIAL-BAL-2020'!S148+'RA-TRIAL-BAL-2020'!S148+'DES-TRIAL-BAL-2020'!S148+'DMP-TRIAL-BAL-2020'!S148</f>
        <v>0</v>
      </c>
      <c r="AA148" s="347">
        <f>+'NF-KSF-TRIAL-BAL-2020'!T148+'RA-TRIAL-BAL-2020'!T148+'DES-TRIAL-BAL-2020'!T148+'DMP-TRIAL-BAL-2020'!T148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+'NF-KSF-TRIAL-BAL-2020'!O149+'RA-TRIAL-BAL-2020'!O149+'DES-TRIAL-BAL-2020'!O149+'DMP-TRIAL-BAL-2020'!O149</f>
        <v>0</v>
      </c>
      <c r="W149" s="529">
        <f>+'NF-KSF-TRIAL-BAL-2020'!P149+'RA-TRIAL-BAL-2020'!P149+'DES-TRIAL-BAL-2020'!P149+'DMP-TRIAL-BAL-2020'!P149</f>
        <v>0</v>
      </c>
      <c r="X149" s="528">
        <f>+'NF-KSF-TRIAL-BAL-2020'!Q149+'RA-TRIAL-BAL-2020'!Q149+'DES-TRIAL-BAL-2020'!Q149+'DMP-TRIAL-BAL-2020'!Q149</f>
        <v>0</v>
      </c>
      <c r="Y149" s="529">
        <f>+'NF-KSF-TRIAL-BAL-2020'!R149+'RA-TRIAL-BAL-2020'!R149+'DES-TRIAL-BAL-2020'!R149+'DMP-TRIAL-BAL-2020'!R149</f>
        <v>0</v>
      </c>
      <c r="Z149" s="528">
        <f>+'NF-KSF-TRIAL-BAL-2020'!S149+'RA-TRIAL-BAL-2020'!S149+'DES-TRIAL-BAL-2020'!S149+'DMP-TRIAL-BAL-2020'!S149</f>
        <v>0</v>
      </c>
      <c r="AA149" s="347">
        <f>+'NF-KSF-TRIAL-BAL-2020'!T149+'RA-TRIAL-BAL-2020'!T149+'DES-TRIAL-BAL-2020'!T149+'DMP-TRIAL-BAL-2020'!T149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+'NF-KSF-TRIAL-BAL-2020'!O150+'RA-TRIAL-BAL-2020'!O150+'DES-TRIAL-BAL-2020'!O150+'DMP-TRIAL-BAL-2020'!O150</f>
        <v>0</v>
      </c>
      <c r="W150" s="529">
        <f>+'NF-KSF-TRIAL-BAL-2020'!P150+'RA-TRIAL-BAL-2020'!P150+'DES-TRIAL-BAL-2020'!P150+'DMP-TRIAL-BAL-2020'!P150</f>
        <v>0</v>
      </c>
      <c r="X150" s="528">
        <f>+'NF-KSF-TRIAL-BAL-2020'!Q150+'RA-TRIAL-BAL-2020'!Q150+'DES-TRIAL-BAL-2020'!Q150+'DMP-TRIAL-BAL-2020'!Q150</f>
        <v>0</v>
      </c>
      <c r="Y150" s="529">
        <f>+'NF-KSF-TRIAL-BAL-2020'!R150+'RA-TRIAL-BAL-2020'!R150+'DES-TRIAL-BAL-2020'!R150+'DMP-TRIAL-BAL-2020'!R150</f>
        <v>0</v>
      </c>
      <c r="Z150" s="528">
        <f>+'NF-KSF-TRIAL-BAL-2020'!S150+'RA-TRIAL-BAL-2020'!S150+'DES-TRIAL-BAL-2020'!S150+'DMP-TRIAL-BAL-2020'!S150</f>
        <v>0</v>
      </c>
      <c r="AA150" s="347">
        <f>+'NF-KSF-TRIAL-BAL-2020'!T150+'RA-TRIAL-BAL-2020'!T150+'DES-TRIAL-BAL-2020'!T150+'DMP-TRIAL-BAL-2020'!T150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+'NF-KSF-TRIAL-BAL-2020'!O151+'RA-TRIAL-BAL-2020'!O151+'DES-TRIAL-BAL-2020'!O151+'DMP-TRIAL-BAL-2020'!O151</f>
        <v>0</v>
      </c>
      <c r="W151" s="529">
        <f>+'NF-KSF-TRIAL-BAL-2020'!P151+'RA-TRIAL-BAL-2020'!P151+'DES-TRIAL-BAL-2020'!P151+'DMP-TRIAL-BAL-2020'!P151</f>
        <v>0</v>
      </c>
      <c r="X151" s="528">
        <f>+'NF-KSF-TRIAL-BAL-2020'!Q151+'RA-TRIAL-BAL-2020'!Q151+'DES-TRIAL-BAL-2020'!Q151+'DMP-TRIAL-BAL-2020'!Q151</f>
        <v>0</v>
      </c>
      <c r="Y151" s="529">
        <f>+'NF-KSF-TRIAL-BAL-2020'!R151+'RA-TRIAL-BAL-2020'!R151+'DES-TRIAL-BAL-2020'!R151+'DMP-TRIAL-BAL-2020'!R151</f>
        <v>0</v>
      </c>
      <c r="Z151" s="528">
        <f>+'NF-KSF-TRIAL-BAL-2020'!S151+'RA-TRIAL-BAL-2020'!S151+'DES-TRIAL-BAL-2020'!S151+'DMP-TRIAL-BAL-2020'!S151</f>
        <v>0</v>
      </c>
      <c r="AA151" s="347">
        <f>+'NF-KSF-TRIAL-BAL-2020'!T151+'RA-TRIAL-BAL-2020'!T151+'DES-TRIAL-BAL-2020'!T151+'DMP-TRIAL-BAL-2020'!T151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+'NF-KSF-TRIAL-BAL-2020'!O152+'RA-TRIAL-BAL-2020'!O152+'DES-TRIAL-BAL-2020'!O152+'DMP-TRIAL-BAL-2020'!O152</f>
        <v>0</v>
      </c>
      <c r="W152" s="529">
        <f>+'NF-KSF-TRIAL-BAL-2020'!P152+'RA-TRIAL-BAL-2020'!P152+'DES-TRIAL-BAL-2020'!P152+'DMP-TRIAL-BAL-2020'!P152</f>
        <v>0</v>
      </c>
      <c r="X152" s="528">
        <f>+'NF-KSF-TRIAL-BAL-2020'!Q152+'RA-TRIAL-BAL-2020'!Q152+'DES-TRIAL-BAL-2020'!Q152+'DMP-TRIAL-BAL-2020'!Q152</f>
        <v>0</v>
      </c>
      <c r="Y152" s="529">
        <f>+'NF-KSF-TRIAL-BAL-2020'!R152+'RA-TRIAL-BAL-2020'!R152+'DES-TRIAL-BAL-2020'!R152+'DMP-TRIAL-BAL-2020'!R152</f>
        <v>0</v>
      </c>
      <c r="Z152" s="528">
        <f>+'NF-KSF-TRIAL-BAL-2020'!S152+'RA-TRIAL-BAL-2020'!S152+'DES-TRIAL-BAL-2020'!S152+'DMP-TRIAL-BAL-2020'!S152</f>
        <v>0</v>
      </c>
      <c r="AA152" s="347">
        <f>+'NF-KSF-TRIAL-BAL-2020'!T152+'RA-TRIAL-BAL-2020'!T152+'DES-TRIAL-BAL-2020'!T152+'DMP-TRIAL-BAL-2020'!T152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+'NF-KSF-TRIAL-BAL-2020'!O153+'RA-TRIAL-BAL-2020'!O153+'DES-TRIAL-BAL-2020'!O153+'DMP-TRIAL-BAL-2020'!O153</f>
        <v>0</v>
      </c>
      <c r="W153" s="529">
        <f>+'NF-KSF-TRIAL-BAL-2020'!P153+'RA-TRIAL-BAL-2020'!P153+'DES-TRIAL-BAL-2020'!P153+'DMP-TRIAL-BAL-2020'!P153</f>
        <v>0</v>
      </c>
      <c r="X153" s="528">
        <f>+'NF-KSF-TRIAL-BAL-2020'!Q153+'RA-TRIAL-BAL-2020'!Q153+'DES-TRIAL-BAL-2020'!Q153+'DMP-TRIAL-BAL-2020'!Q153</f>
        <v>0</v>
      </c>
      <c r="Y153" s="529">
        <f>+'NF-KSF-TRIAL-BAL-2020'!R153+'RA-TRIAL-BAL-2020'!R153+'DES-TRIAL-BAL-2020'!R153+'DMP-TRIAL-BAL-2020'!R153</f>
        <v>0</v>
      </c>
      <c r="Z153" s="528">
        <f>+'NF-KSF-TRIAL-BAL-2020'!S153+'RA-TRIAL-BAL-2020'!S153+'DES-TRIAL-BAL-2020'!S153+'DMP-TRIAL-BAL-2020'!S153</f>
        <v>0</v>
      </c>
      <c r="AA153" s="347">
        <f>+'NF-KSF-TRIAL-BAL-2020'!T153+'RA-TRIAL-BAL-2020'!T153+'DES-TRIAL-BAL-2020'!T153+'DMP-TRIAL-BAL-2020'!T153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+'NF-KSF-TRIAL-BAL-2020'!O154+'RA-TRIAL-BAL-2020'!O154+'DES-TRIAL-BAL-2020'!O154+'DMP-TRIAL-BAL-2020'!O154</f>
        <v>0</v>
      </c>
      <c r="W154" s="529">
        <f>+'NF-KSF-TRIAL-BAL-2020'!P154+'RA-TRIAL-BAL-2020'!P154+'DES-TRIAL-BAL-2020'!P154+'DMP-TRIAL-BAL-2020'!P154</f>
        <v>0</v>
      </c>
      <c r="X154" s="528">
        <f>+'NF-KSF-TRIAL-BAL-2020'!Q154+'RA-TRIAL-BAL-2020'!Q154+'DES-TRIAL-BAL-2020'!Q154+'DMP-TRIAL-BAL-2020'!Q154</f>
        <v>0</v>
      </c>
      <c r="Y154" s="529">
        <f>+'NF-KSF-TRIAL-BAL-2020'!R154+'RA-TRIAL-BAL-2020'!R154+'DES-TRIAL-BAL-2020'!R154+'DMP-TRIAL-BAL-2020'!R154</f>
        <v>0</v>
      </c>
      <c r="Z154" s="528">
        <f>+'NF-KSF-TRIAL-BAL-2020'!S154+'RA-TRIAL-BAL-2020'!S154+'DES-TRIAL-BAL-2020'!S154+'DMP-TRIAL-BAL-2020'!S154</f>
        <v>0</v>
      </c>
      <c r="AA154" s="347">
        <f>+'NF-KSF-TRIAL-BAL-2020'!T154+'RA-TRIAL-BAL-2020'!T154+'DES-TRIAL-BAL-2020'!T154+'DMP-TRIAL-BAL-2020'!T154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+'NF-KSF-TRIAL-BAL-2020'!O155+'RA-TRIAL-BAL-2020'!O155+'DES-TRIAL-BAL-2020'!O155+'DMP-TRIAL-BAL-2020'!O155</f>
        <v>0</v>
      </c>
      <c r="W155" s="529">
        <f>+'NF-KSF-TRIAL-BAL-2020'!P155+'RA-TRIAL-BAL-2020'!P155+'DES-TRIAL-BAL-2020'!P155+'DMP-TRIAL-BAL-2020'!P155</f>
        <v>0</v>
      </c>
      <c r="X155" s="528">
        <f>+'NF-KSF-TRIAL-BAL-2020'!Q155+'RA-TRIAL-BAL-2020'!Q155+'DES-TRIAL-BAL-2020'!Q155+'DMP-TRIAL-BAL-2020'!Q155</f>
        <v>0</v>
      </c>
      <c r="Y155" s="529">
        <f>+'NF-KSF-TRIAL-BAL-2020'!R155+'RA-TRIAL-BAL-2020'!R155+'DES-TRIAL-BAL-2020'!R155+'DMP-TRIAL-BAL-2020'!R155</f>
        <v>0</v>
      </c>
      <c r="Z155" s="528">
        <f>+'NF-KSF-TRIAL-BAL-2020'!S155+'RA-TRIAL-BAL-2020'!S155+'DES-TRIAL-BAL-2020'!S155+'DMP-TRIAL-BAL-2020'!S155</f>
        <v>0</v>
      </c>
      <c r="AA155" s="347">
        <f>+'NF-KSF-TRIAL-BAL-2020'!T155+'RA-TRIAL-BAL-2020'!T155+'DES-TRIAL-BAL-2020'!T155+'DMP-TRIAL-BAL-2020'!T155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+'NF-KSF-TRIAL-BAL-2020'!O156+'RA-TRIAL-BAL-2020'!O156+'DES-TRIAL-BAL-2020'!O156+'DMP-TRIAL-BAL-2020'!O156</f>
        <v>0</v>
      </c>
      <c r="W156" s="529">
        <f>+'NF-KSF-TRIAL-BAL-2020'!P156+'RA-TRIAL-BAL-2020'!P156+'DES-TRIAL-BAL-2020'!P156+'DMP-TRIAL-BAL-2020'!P156</f>
        <v>0</v>
      </c>
      <c r="X156" s="528">
        <f>+'NF-KSF-TRIAL-BAL-2020'!Q156+'RA-TRIAL-BAL-2020'!Q156+'DES-TRIAL-BAL-2020'!Q156+'DMP-TRIAL-BAL-2020'!Q156</f>
        <v>0</v>
      </c>
      <c r="Y156" s="529">
        <f>+'NF-KSF-TRIAL-BAL-2020'!R156+'RA-TRIAL-BAL-2020'!R156+'DES-TRIAL-BAL-2020'!R156+'DMP-TRIAL-BAL-2020'!R156</f>
        <v>0</v>
      </c>
      <c r="Z156" s="528">
        <f>+'NF-KSF-TRIAL-BAL-2020'!S156+'RA-TRIAL-BAL-2020'!S156+'DES-TRIAL-BAL-2020'!S156+'DMP-TRIAL-BAL-2020'!S156</f>
        <v>0</v>
      </c>
      <c r="AA156" s="347">
        <f>+'NF-KSF-TRIAL-BAL-2020'!T156+'RA-TRIAL-BAL-2020'!T156+'DES-TRIAL-BAL-2020'!T156+'DMP-TRIAL-BAL-2020'!T156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+'NF-KSF-TRIAL-BAL-2020'!O157+'RA-TRIAL-BAL-2020'!O157+'DES-TRIAL-BAL-2020'!O157+'DMP-TRIAL-BAL-2020'!O157</f>
        <v>0</v>
      </c>
      <c r="W157" s="529">
        <f>+'NF-KSF-TRIAL-BAL-2020'!P157+'RA-TRIAL-BAL-2020'!P157+'DES-TRIAL-BAL-2020'!P157+'DMP-TRIAL-BAL-2020'!P157</f>
        <v>0</v>
      </c>
      <c r="X157" s="528">
        <f>+'NF-KSF-TRIAL-BAL-2020'!Q157+'RA-TRIAL-BAL-2020'!Q157+'DES-TRIAL-BAL-2020'!Q157+'DMP-TRIAL-BAL-2020'!Q157</f>
        <v>0</v>
      </c>
      <c r="Y157" s="529">
        <f>+'NF-KSF-TRIAL-BAL-2020'!R157+'RA-TRIAL-BAL-2020'!R157+'DES-TRIAL-BAL-2020'!R157+'DMP-TRIAL-BAL-2020'!R157</f>
        <v>0</v>
      </c>
      <c r="Z157" s="528">
        <f>+'NF-KSF-TRIAL-BAL-2020'!S157+'RA-TRIAL-BAL-2020'!S157+'DES-TRIAL-BAL-2020'!S157+'DMP-TRIAL-BAL-2020'!S157</f>
        <v>0</v>
      </c>
      <c r="AA157" s="347">
        <f>+'NF-KSF-TRIAL-BAL-2020'!T157+'RA-TRIAL-BAL-2020'!T157+'DES-TRIAL-BAL-2020'!T157+'DMP-TRIAL-BAL-2020'!T157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+'NF-KSF-TRIAL-BAL-2020'!O158+'RA-TRIAL-BAL-2020'!O158+'DES-TRIAL-BAL-2020'!O158+'DMP-TRIAL-BAL-2020'!O158</f>
        <v>0</v>
      </c>
      <c r="W158" s="529">
        <f>+'NF-KSF-TRIAL-BAL-2020'!P158+'RA-TRIAL-BAL-2020'!P158+'DES-TRIAL-BAL-2020'!P158+'DMP-TRIAL-BAL-2020'!P158</f>
        <v>0</v>
      </c>
      <c r="X158" s="528">
        <f>+'NF-KSF-TRIAL-BAL-2020'!Q158+'RA-TRIAL-BAL-2020'!Q158+'DES-TRIAL-BAL-2020'!Q158+'DMP-TRIAL-BAL-2020'!Q158</f>
        <v>0</v>
      </c>
      <c r="Y158" s="529">
        <f>+'NF-KSF-TRIAL-BAL-2020'!R158+'RA-TRIAL-BAL-2020'!R158+'DES-TRIAL-BAL-2020'!R158+'DMP-TRIAL-BAL-2020'!R158</f>
        <v>0</v>
      </c>
      <c r="Z158" s="528">
        <f>+'NF-KSF-TRIAL-BAL-2020'!S158+'RA-TRIAL-BAL-2020'!S158+'DES-TRIAL-BAL-2020'!S158+'DMP-TRIAL-BAL-2020'!S158</f>
        <v>0</v>
      </c>
      <c r="AA158" s="347">
        <f>+'NF-KSF-TRIAL-BAL-2020'!T158+'RA-TRIAL-BAL-2020'!T158+'DES-TRIAL-BAL-2020'!T158+'DMP-TRIAL-BAL-2020'!T158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+'NF-KSF-TRIAL-BAL-2020'!O159+'RA-TRIAL-BAL-2020'!O159+'DES-TRIAL-BAL-2020'!O159+'DMP-TRIAL-BAL-2020'!O159</f>
        <v>0</v>
      </c>
      <c r="W159" s="529">
        <f>+'NF-KSF-TRIAL-BAL-2020'!P159+'RA-TRIAL-BAL-2020'!P159+'DES-TRIAL-BAL-2020'!P159+'DMP-TRIAL-BAL-2020'!P159</f>
        <v>0</v>
      </c>
      <c r="X159" s="528">
        <f>+'NF-KSF-TRIAL-BAL-2020'!Q159+'RA-TRIAL-BAL-2020'!Q159+'DES-TRIAL-BAL-2020'!Q159+'DMP-TRIAL-BAL-2020'!Q159</f>
        <v>0</v>
      </c>
      <c r="Y159" s="529">
        <f>+'NF-KSF-TRIAL-BAL-2020'!R159+'RA-TRIAL-BAL-2020'!R159+'DES-TRIAL-BAL-2020'!R159+'DMP-TRIAL-BAL-2020'!R159</f>
        <v>0</v>
      </c>
      <c r="Z159" s="528">
        <f>+'NF-KSF-TRIAL-BAL-2020'!S159+'RA-TRIAL-BAL-2020'!S159+'DES-TRIAL-BAL-2020'!S159+'DMP-TRIAL-BAL-2020'!S159</f>
        <v>0</v>
      </c>
      <c r="AA159" s="347">
        <f>+'NF-KSF-TRIAL-BAL-2020'!T159+'RA-TRIAL-BAL-2020'!T159+'DES-TRIAL-BAL-2020'!T159+'DMP-TRIAL-BAL-2020'!T159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+'NF-KSF-TRIAL-BAL-2020'!O160+'RA-TRIAL-BAL-2020'!O160+'DES-TRIAL-BAL-2020'!O160+'DMP-TRIAL-BAL-2020'!O160</f>
        <v>0</v>
      </c>
      <c r="W160" s="529">
        <f>+'NF-KSF-TRIAL-BAL-2020'!P160+'RA-TRIAL-BAL-2020'!P160+'DES-TRIAL-BAL-2020'!P160+'DMP-TRIAL-BAL-2020'!P160</f>
        <v>0</v>
      </c>
      <c r="X160" s="528">
        <f>+'NF-KSF-TRIAL-BAL-2020'!Q160+'RA-TRIAL-BAL-2020'!Q160+'DES-TRIAL-BAL-2020'!Q160+'DMP-TRIAL-BAL-2020'!Q160</f>
        <v>0</v>
      </c>
      <c r="Y160" s="529">
        <f>+'NF-KSF-TRIAL-BAL-2020'!R160+'RA-TRIAL-BAL-2020'!R160+'DES-TRIAL-BAL-2020'!R160+'DMP-TRIAL-BAL-2020'!R160</f>
        <v>0</v>
      </c>
      <c r="Z160" s="528">
        <f>+'NF-KSF-TRIAL-BAL-2020'!S160+'RA-TRIAL-BAL-2020'!S160+'DES-TRIAL-BAL-2020'!S160+'DMP-TRIAL-BAL-2020'!S160</f>
        <v>0</v>
      </c>
      <c r="AA160" s="347">
        <f>+'NF-KSF-TRIAL-BAL-2020'!T160+'RA-TRIAL-BAL-2020'!T160+'DES-TRIAL-BAL-2020'!T160+'DMP-TRIAL-BAL-2020'!T160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+'NF-KSF-TRIAL-BAL-2020'!O161+'RA-TRIAL-BAL-2020'!O161+'DES-TRIAL-BAL-2020'!O161+'DMP-TRIAL-BAL-2020'!O161</f>
        <v>0</v>
      </c>
      <c r="W161" s="529">
        <f>+'NF-KSF-TRIAL-BAL-2020'!P161+'RA-TRIAL-BAL-2020'!P161+'DES-TRIAL-BAL-2020'!P161+'DMP-TRIAL-BAL-2020'!P161</f>
        <v>0</v>
      </c>
      <c r="X161" s="528">
        <f>+'NF-KSF-TRIAL-BAL-2020'!Q161+'RA-TRIAL-BAL-2020'!Q161+'DES-TRIAL-BAL-2020'!Q161+'DMP-TRIAL-BAL-2020'!Q161</f>
        <v>0</v>
      </c>
      <c r="Y161" s="529">
        <f>+'NF-KSF-TRIAL-BAL-2020'!R161+'RA-TRIAL-BAL-2020'!R161+'DES-TRIAL-BAL-2020'!R161+'DMP-TRIAL-BAL-2020'!R161</f>
        <v>0</v>
      </c>
      <c r="Z161" s="528">
        <f>+'NF-KSF-TRIAL-BAL-2020'!S161+'RA-TRIAL-BAL-2020'!S161+'DES-TRIAL-BAL-2020'!S161+'DMP-TRIAL-BAL-2020'!S161</f>
        <v>0</v>
      </c>
      <c r="AA161" s="347">
        <f>+'NF-KSF-TRIAL-BAL-2020'!T161+'RA-TRIAL-BAL-2020'!T161+'DES-TRIAL-BAL-2020'!T161+'DMP-TRIAL-BAL-2020'!T161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+'NF-KSF-TRIAL-BAL-2020'!O162+'RA-TRIAL-BAL-2020'!O162+'DES-TRIAL-BAL-2020'!O162+'DMP-TRIAL-BAL-2020'!O162</f>
        <v>0</v>
      </c>
      <c r="W162" s="529">
        <f>+'NF-KSF-TRIAL-BAL-2020'!P162+'RA-TRIAL-BAL-2020'!P162+'DES-TRIAL-BAL-2020'!P162+'DMP-TRIAL-BAL-2020'!P162</f>
        <v>0</v>
      </c>
      <c r="X162" s="528">
        <f>+'NF-KSF-TRIAL-BAL-2020'!Q162+'RA-TRIAL-BAL-2020'!Q162+'DES-TRIAL-BAL-2020'!Q162+'DMP-TRIAL-BAL-2020'!Q162</f>
        <v>0</v>
      </c>
      <c r="Y162" s="529">
        <f>+'NF-KSF-TRIAL-BAL-2020'!R162+'RA-TRIAL-BAL-2020'!R162+'DES-TRIAL-BAL-2020'!R162+'DMP-TRIAL-BAL-2020'!R162</f>
        <v>0</v>
      </c>
      <c r="Z162" s="528">
        <f>+'NF-KSF-TRIAL-BAL-2020'!S162+'RA-TRIAL-BAL-2020'!S162+'DES-TRIAL-BAL-2020'!S162+'DMP-TRIAL-BAL-2020'!S162</f>
        <v>0</v>
      </c>
      <c r="AA162" s="347">
        <f>+'NF-KSF-TRIAL-BAL-2020'!T162+'RA-TRIAL-BAL-2020'!T162+'DES-TRIAL-BAL-2020'!T162+'DMP-TRIAL-BAL-2020'!T162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+'NF-KSF-TRIAL-BAL-2020'!O163+'RA-TRIAL-BAL-2020'!O163+'DES-TRIAL-BAL-2020'!O163+'DMP-TRIAL-BAL-2020'!O163</f>
        <v>0</v>
      </c>
      <c r="W163" s="529">
        <f>+'NF-KSF-TRIAL-BAL-2020'!P163+'RA-TRIAL-BAL-2020'!P163+'DES-TRIAL-BAL-2020'!P163+'DMP-TRIAL-BAL-2020'!P163</f>
        <v>0</v>
      </c>
      <c r="X163" s="528">
        <f>+'NF-KSF-TRIAL-BAL-2020'!Q163+'RA-TRIAL-BAL-2020'!Q163+'DES-TRIAL-BAL-2020'!Q163+'DMP-TRIAL-BAL-2020'!Q163</f>
        <v>0</v>
      </c>
      <c r="Y163" s="529">
        <f>+'NF-KSF-TRIAL-BAL-2020'!R163+'RA-TRIAL-BAL-2020'!R163+'DES-TRIAL-BAL-2020'!R163+'DMP-TRIAL-BAL-2020'!R163</f>
        <v>0</v>
      </c>
      <c r="Z163" s="528">
        <f>+'NF-KSF-TRIAL-BAL-2020'!S163+'RA-TRIAL-BAL-2020'!S163+'DES-TRIAL-BAL-2020'!S163+'DMP-TRIAL-BAL-2020'!S163</f>
        <v>0</v>
      </c>
      <c r="AA163" s="347">
        <f>+'NF-KSF-TRIAL-BAL-2020'!T163+'RA-TRIAL-BAL-2020'!T163+'DES-TRIAL-BAL-2020'!T163+'DMP-TRIAL-BAL-2020'!T163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+'NF-KSF-TRIAL-BAL-2020'!O164+'RA-TRIAL-BAL-2020'!O164+'DES-TRIAL-BAL-2020'!O164+'DMP-TRIAL-BAL-2020'!O164</f>
        <v>0</v>
      </c>
      <c r="W164" s="529">
        <f>+'NF-KSF-TRIAL-BAL-2020'!P164+'RA-TRIAL-BAL-2020'!P164+'DES-TRIAL-BAL-2020'!P164+'DMP-TRIAL-BAL-2020'!P164</f>
        <v>0</v>
      </c>
      <c r="X164" s="528">
        <f>+'NF-KSF-TRIAL-BAL-2020'!Q164+'RA-TRIAL-BAL-2020'!Q164+'DES-TRIAL-BAL-2020'!Q164+'DMP-TRIAL-BAL-2020'!Q164</f>
        <v>0</v>
      </c>
      <c r="Y164" s="529">
        <f>+'NF-KSF-TRIAL-BAL-2020'!R164+'RA-TRIAL-BAL-2020'!R164+'DES-TRIAL-BAL-2020'!R164+'DMP-TRIAL-BAL-2020'!R164</f>
        <v>0</v>
      </c>
      <c r="Z164" s="528">
        <f>+'NF-KSF-TRIAL-BAL-2020'!S164+'RA-TRIAL-BAL-2020'!S164+'DES-TRIAL-BAL-2020'!S164+'DMP-TRIAL-BAL-2020'!S164</f>
        <v>0</v>
      </c>
      <c r="AA164" s="347">
        <f>+'NF-KSF-TRIAL-BAL-2020'!T164+'RA-TRIAL-BAL-2020'!T164+'DES-TRIAL-BAL-2020'!T164+'DMP-TRIAL-BAL-2020'!T164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+'NF-KSF-TRIAL-BAL-2020'!O165+'RA-TRIAL-BAL-2020'!O165+'DES-TRIAL-BAL-2020'!O165+'DMP-TRIAL-BAL-2020'!O165</f>
        <v>0</v>
      </c>
      <c r="W165" s="529">
        <f>+'NF-KSF-TRIAL-BAL-2020'!P165+'RA-TRIAL-BAL-2020'!P165+'DES-TRIAL-BAL-2020'!P165+'DMP-TRIAL-BAL-2020'!P165</f>
        <v>0</v>
      </c>
      <c r="X165" s="528">
        <f>+'NF-KSF-TRIAL-BAL-2020'!Q165+'RA-TRIAL-BAL-2020'!Q165+'DES-TRIAL-BAL-2020'!Q165+'DMP-TRIAL-BAL-2020'!Q165</f>
        <v>0</v>
      </c>
      <c r="Y165" s="529">
        <f>+'NF-KSF-TRIAL-BAL-2020'!R165+'RA-TRIAL-BAL-2020'!R165+'DES-TRIAL-BAL-2020'!R165+'DMP-TRIAL-BAL-2020'!R165</f>
        <v>0</v>
      </c>
      <c r="Z165" s="528">
        <f>+'NF-KSF-TRIAL-BAL-2020'!S165+'RA-TRIAL-BAL-2020'!S165+'DES-TRIAL-BAL-2020'!S165+'DMP-TRIAL-BAL-2020'!S165</f>
        <v>0</v>
      </c>
      <c r="AA165" s="347">
        <f>+'NF-KSF-TRIAL-BAL-2020'!T165+'RA-TRIAL-BAL-2020'!T165+'DES-TRIAL-BAL-2020'!T165+'DMP-TRIAL-BAL-2020'!T165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+'NF-KSF-TRIAL-BAL-2020'!O166+'RA-TRIAL-BAL-2020'!O166+'DES-TRIAL-BAL-2020'!O166+'DMP-TRIAL-BAL-2020'!O166</f>
        <v>0</v>
      </c>
      <c r="W166" s="529">
        <f>+'NF-KSF-TRIAL-BAL-2020'!P166+'RA-TRIAL-BAL-2020'!P166+'DES-TRIAL-BAL-2020'!P166+'DMP-TRIAL-BAL-2020'!P166</f>
        <v>0</v>
      </c>
      <c r="X166" s="528">
        <f>+'NF-KSF-TRIAL-BAL-2020'!Q166+'RA-TRIAL-BAL-2020'!Q166+'DES-TRIAL-BAL-2020'!Q166+'DMP-TRIAL-BAL-2020'!Q166</f>
        <v>0</v>
      </c>
      <c r="Y166" s="529">
        <f>+'NF-KSF-TRIAL-BAL-2020'!R166+'RA-TRIAL-BAL-2020'!R166+'DES-TRIAL-BAL-2020'!R166+'DMP-TRIAL-BAL-2020'!R166</f>
        <v>0</v>
      </c>
      <c r="Z166" s="528">
        <f>+'NF-KSF-TRIAL-BAL-2020'!S166+'RA-TRIAL-BAL-2020'!S166+'DES-TRIAL-BAL-2020'!S166+'DMP-TRIAL-BAL-2020'!S166</f>
        <v>0</v>
      </c>
      <c r="AA166" s="347">
        <f>+'NF-KSF-TRIAL-BAL-2020'!T166+'RA-TRIAL-BAL-2020'!T166+'DES-TRIAL-BAL-2020'!T166+'DMP-TRIAL-BAL-2020'!T166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+'NF-KSF-TRIAL-BAL-2020'!O167+'RA-TRIAL-BAL-2020'!O167+'DES-TRIAL-BAL-2020'!O167+'DMP-TRIAL-BAL-2020'!O167</f>
        <v>0</v>
      </c>
      <c r="W167" s="529">
        <f>+'NF-KSF-TRIAL-BAL-2020'!P167+'RA-TRIAL-BAL-2020'!P167+'DES-TRIAL-BAL-2020'!P167+'DMP-TRIAL-BAL-2020'!P167</f>
        <v>0</v>
      </c>
      <c r="X167" s="528">
        <f>+'NF-KSF-TRIAL-BAL-2020'!Q167+'RA-TRIAL-BAL-2020'!Q167+'DES-TRIAL-BAL-2020'!Q167+'DMP-TRIAL-BAL-2020'!Q167</f>
        <v>0</v>
      </c>
      <c r="Y167" s="529">
        <f>+'NF-KSF-TRIAL-BAL-2020'!R167+'RA-TRIAL-BAL-2020'!R167+'DES-TRIAL-BAL-2020'!R167+'DMP-TRIAL-BAL-2020'!R167</f>
        <v>0</v>
      </c>
      <c r="Z167" s="528">
        <f>+'NF-KSF-TRIAL-BAL-2020'!S167+'RA-TRIAL-BAL-2020'!S167+'DES-TRIAL-BAL-2020'!S167+'DMP-TRIAL-BAL-2020'!S167</f>
        <v>0</v>
      </c>
      <c r="AA167" s="347">
        <f>+'NF-KSF-TRIAL-BAL-2020'!T167+'RA-TRIAL-BAL-2020'!T167+'DES-TRIAL-BAL-2020'!T167+'DMP-TRIAL-BAL-2020'!T167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+'NF-KSF-TRIAL-BAL-2020'!O168+'RA-TRIAL-BAL-2020'!O168+'DES-TRIAL-BAL-2020'!O168+'DMP-TRIAL-BAL-2020'!O168</f>
        <v>0</v>
      </c>
      <c r="W168" s="529">
        <f>+'NF-KSF-TRIAL-BAL-2020'!P168+'RA-TRIAL-BAL-2020'!P168+'DES-TRIAL-BAL-2020'!P168+'DMP-TRIAL-BAL-2020'!P168</f>
        <v>0</v>
      </c>
      <c r="X168" s="528">
        <f>+'NF-KSF-TRIAL-BAL-2020'!Q168+'RA-TRIAL-BAL-2020'!Q168+'DES-TRIAL-BAL-2020'!Q168+'DMP-TRIAL-BAL-2020'!Q168</f>
        <v>0</v>
      </c>
      <c r="Y168" s="529">
        <f>+'NF-KSF-TRIAL-BAL-2020'!R168+'RA-TRIAL-BAL-2020'!R168+'DES-TRIAL-BAL-2020'!R168+'DMP-TRIAL-BAL-2020'!R168</f>
        <v>0</v>
      </c>
      <c r="Z168" s="528">
        <f>+'NF-KSF-TRIAL-BAL-2020'!S168+'RA-TRIAL-BAL-2020'!S168+'DES-TRIAL-BAL-2020'!S168+'DMP-TRIAL-BAL-2020'!S168</f>
        <v>0</v>
      </c>
      <c r="AA168" s="347">
        <f>+'NF-KSF-TRIAL-BAL-2020'!T168+'RA-TRIAL-BAL-2020'!T168+'DES-TRIAL-BAL-2020'!T168+'DMP-TRIAL-BAL-2020'!T168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+'NF-KSF-TRIAL-BAL-2020'!O169+'RA-TRIAL-BAL-2020'!O169+'DES-TRIAL-BAL-2020'!O169+'DMP-TRIAL-BAL-2020'!O169</f>
        <v>0</v>
      </c>
      <c r="W169" s="529">
        <f>+'NF-KSF-TRIAL-BAL-2020'!P169+'RA-TRIAL-BAL-2020'!P169+'DES-TRIAL-BAL-2020'!P169+'DMP-TRIAL-BAL-2020'!P169</f>
        <v>0</v>
      </c>
      <c r="X169" s="528">
        <f>+'NF-KSF-TRIAL-BAL-2020'!Q169+'RA-TRIAL-BAL-2020'!Q169+'DES-TRIAL-BAL-2020'!Q169+'DMP-TRIAL-BAL-2020'!Q169</f>
        <v>0</v>
      </c>
      <c r="Y169" s="529">
        <f>+'NF-KSF-TRIAL-BAL-2020'!R169+'RA-TRIAL-BAL-2020'!R169+'DES-TRIAL-BAL-2020'!R169+'DMP-TRIAL-BAL-2020'!R169</f>
        <v>0</v>
      </c>
      <c r="Z169" s="528">
        <f>+'NF-KSF-TRIAL-BAL-2020'!S169+'RA-TRIAL-BAL-2020'!S169+'DES-TRIAL-BAL-2020'!S169+'DMP-TRIAL-BAL-2020'!S169</f>
        <v>0</v>
      </c>
      <c r="AA169" s="347">
        <f>+'NF-KSF-TRIAL-BAL-2020'!T169+'RA-TRIAL-BAL-2020'!T169+'DES-TRIAL-BAL-2020'!T169+'DMP-TRIAL-BAL-2020'!T169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+'NF-KSF-TRIAL-BAL-2020'!O170+'RA-TRIAL-BAL-2020'!O170+'DES-TRIAL-BAL-2020'!O170+'DMP-TRIAL-BAL-2020'!O170</f>
        <v>0</v>
      </c>
      <c r="W170" s="529">
        <f>+'NF-KSF-TRIAL-BAL-2020'!P170+'RA-TRIAL-BAL-2020'!P170+'DES-TRIAL-BAL-2020'!P170+'DMP-TRIAL-BAL-2020'!P170</f>
        <v>0</v>
      </c>
      <c r="X170" s="528">
        <f>+'NF-KSF-TRIAL-BAL-2020'!Q170+'RA-TRIAL-BAL-2020'!Q170+'DES-TRIAL-BAL-2020'!Q170+'DMP-TRIAL-BAL-2020'!Q170</f>
        <v>0</v>
      </c>
      <c r="Y170" s="529">
        <f>+'NF-KSF-TRIAL-BAL-2020'!R170+'RA-TRIAL-BAL-2020'!R170+'DES-TRIAL-BAL-2020'!R170+'DMP-TRIAL-BAL-2020'!R170</f>
        <v>0</v>
      </c>
      <c r="Z170" s="528">
        <f>+'NF-KSF-TRIAL-BAL-2020'!S170+'RA-TRIAL-BAL-2020'!S170+'DES-TRIAL-BAL-2020'!S170+'DMP-TRIAL-BAL-2020'!S170</f>
        <v>0</v>
      </c>
      <c r="AA170" s="347">
        <f>+'NF-KSF-TRIAL-BAL-2020'!T170+'RA-TRIAL-BAL-2020'!T170+'DES-TRIAL-BAL-2020'!T170+'DMP-TRIAL-BAL-2020'!T170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+'NF-KSF-TRIAL-BAL-2020'!O171+'RA-TRIAL-BAL-2020'!O171+'DES-TRIAL-BAL-2020'!O171+'DMP-TRIAL-BAL-2020'!O171</f>
        <v>0</v>
      </c>
      <c r="W171" s="529">
        <f>+'NF-KSF-TRIAL-BAL-2020'!P171+'RA-TRIAL-BAL-2020'!P171+'DES-TRIAL-BAL-2020'!P171+'DMP-TRIAL-BAL-2020'!P171</f>
        <v>0</v>
      </c>
      <c r="X171" s="528">
        <f>+'NF-KSF-TRIAL-BAL-2020'!Q171+'RA-TRIAL-BAL-2020'!Q171+'DES-TRIAL-BAL-2020'!Q171+'DMP-TRIAL-BAL-2020'!Q171</f>
        <v>0</v>
      </c>
      <c r="Y171" s="529">
        <f>+'NF-KSF-TRIAL-BAL-2020'!R171+'RA-TRIAL-BAL-2020'!R171+'DES-TRIAL-BAL-2020'!R171+'DMP-TRIAL-BAL-2020'!R171</f>
        <v>0</v>
      </c>
      <c r="Z171" s="528">
        <f>+'NF-KSF-TRIAL-BAL-2020'!S171+'RA-TRIAL-BAL-2020'!S171+'DES-TRIAL-BAL-2020'!S171+'DMP-TRIAL-BAL-2020'!S171</f>
        <v>0</v>
      </c>
      <c r="AA171" s="347">
        <f>+'NF-KSF-TRIAL-BAL-2020'!T171+'RA-TRIAL-BAL-2020'!T171+'DES-TRIAL-BAL-2020'!T171+'DMP-TRIAL-BAL-2020'!T171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+'NF-KSF-TRIAL-BAL-2020'!O172+'RA-TRIAL-BAL-2020'!O172+'DES-TRIAL-BAL-2020'!O172+'DMP-TRIAL-BAL-2020'!O172</f>
        <v>0</v>
      </c>
      <c r="W172" s="529">
        <f>+'NF-KSF-TRIAL-BAL-2020'!P172+'RA-TRIAL-BAL-2020'!P172+'DES-TRIAL-BAL-2020'!P172+'DMP-TRIAL-BAL-2020'!P172</f>
        <v>0</v>
      </c>
      <c r="X172" s="528">
        <f>+'NF-KSF-TRIAL-BAL-2020'!Q172+'RA-TRIAL-BAL-2020'!Q172+'DES-TRIAL-BAL-2020'!Q172+'DMP-TRIAL-BAL-2020'!Q172</f>
        <v>0</v>
      </c>
      <c r="Y172" s="529">
        <f>+'NF-KSF-TRIAL-BAL-2020'!R172+'RA-TRIAL-BAL-2020'!R172+'DES-TRIAL-BAL-2020'!R172+'DMP-TRIAL-BAL-2020'!R172</f>
        <v>0</v>
      </c>
      <c r="Z172" s="528">
        <f>+'NF-KSF-TRIAL-BAL-2020'!S172+'RA-TRIAL-BAL-2020'!S172+'DES-TRIAL-BAL-2020'!S172+'DMP-TRIAL-BAL-2020'!S172</f>
        <v>0</v>
      </c>
      <c r="AA172" s="347">
        <f>+'NF-KSF-TRIAL-BAL-2020'!T172+'RA-TRIAL-BAL-2020'!T172+'DES-TRIAL-BAL-2020'!T172+'DMP-TRIAL-BAL-2020'!T172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+'NF-KSF-TRIAL-BAL-2020'!O173+'RA-TRIAL-BAL-2020'!O173+'DES-TRIAL-BAL-2020'!O173+'DMP-TRIAL-BAL-2020'!O173</f>
        <v>0</v>
      </c>
      <c r="W173" s="529">
        <f>+'NF-KSF-TRIAL-BAL-2020'!P173+'RA-TRIAL-BAL-2020'!P173+'DES-TRIAL-BAL-2020'!P173+'DMP-TRIAL-BAL-2020'!P173</f>
        <v>0</v>
      </c>
      <c r="X173" s="528">
        <f>+'NF-KSF-TRIAL-BAL-2020'!Q173+'RA-TRIAL-BAL-2020'!Q173+'DES-TRIAL-BAL-2020'!Q173+'DMP-TRIAL-BAL-2020'!Q173</f>
        <v>0</v>
      </c>
      <c r="Y173" s="529">
        <f>+'NF-KSF-TRIAL-BAL-2020'!R173+'RA-TRIAL-BAL-2020'!R173+'DES-TRIAL-BAL-2020'!R173+'DMP-TRIAL-BAL-2020'!R173</f>
        <v>0</v>
      </c>
      <c r="Z173" s="528">
        <f>+'NF-KSF-TRIAL-BAL-2020'!S173+'RA-TRIAL-BAL-2020'!S173+'DES-TRIAL-BAL-2020'!S173+'DMP-TRIAL-BAL-2020'!S173</f>
        <v>0</v>
      </c>
      <c r="AA173" s="347">
        <f>+'NF-KSF-TRIAL-BAL-2020'!T173+'RA-TRIAL-BAL-2020'!T173+'DES-TRIAL-BAL-2020'!T173+'DMP-TRIAL-BAL-2020'!T173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+'NF-KSF-TRIAL-BAL-2020'!O174+'RA-TRIAL-BAL-2020'!O174+'DES-TRIAL-BAL-2020'!O174+'DMP-TRIAL-BAL-2020'!O174</f>
        <v>0</v>
      </c>
      <c r="W174" s="529">
        <f>+'NF-KSF-TRIAL-BAL-2020'!P174+'RA-TRIAL-BAL-2020'!P174+'DES-TRIAL-BAL-2020'!P174+'DMP-TRIAL-BAL-2020'!P174</f>
        <v>0</v>
      </c>
      <c r="X174" s="528">
        <f>+'NF-KSF-TRIAL-BAL-2020'!Q174+'RA-TRIAL-BAL-2020'!Q174+'DES-TRIAL-BAL-2020'!Q174+'DMP-TRIAL-BAL-2020'!Q174</f>
        <v>0</v>
      </c>
      <c r="Y174" s="529">
        <f>+'NF-KSF-TRIAL-BAL-2020'!R174+'RA-TRIAL-BAL-2020'!R174+'DES-TRIAL-BAL-2020'!R174+'DMP-TRIAL-BAL-2020'!R174</f>
        <v>0</v>
      </c>
      <c r="Z174" s="528">
        <f>+'NF-KSF-TRIAL-BAL-2020'!S174+'RA-TRIAL-BAL-2020'!S174+'DES-TRIAL-BAL-2020'!S174+'DMP-TRIAL-BAL-2020'!S174</f>
        <v>0</v>
      </c>
      <c r="AA174" s="347">
        <f>+'NF-KSF-TRIAL-BAL-2020'!T174+'RA-TRIAL-BAL-2020'!T174+'DES-TRIAL-BAL-2020'!T174+'DMP-TRIAL-BAL-2020'!T174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+'NF-KSF-TRIAL-BAL-2020'!O175+'RA-TRIAL-BAL-2020'!O175+'DES-TRIAL-BAL-2020'!O175+'DMP-TRIAL-BAL-2020'!O175</f>
        <v>0</v>
      </c>
      <c r="W175" s="529">
        <f>+'NF-KSF-TRIAL-BAL-2020'!P175+'RA-TRIAL-BAL-2020'!P175+'DES-TRIAL-BAL-2020'!P175+'DMP-TRIAL-BAL-2020'!P175</f>
        <v>0</v>
      </c>
      <c r="X175" s="528">
        <f>+'NF-KSF-TRIAL-BAL-2020'!Q175+'RA-TRIAL-BAL-2020'!Q175+'DES-TRIAL-BAL-2020'!Q175+'DMP-TRIAL-BAL-2020'!Q175</f>
        <v>0</v>
      </c>
      <c r="Y175" s="529">
        <f>+'NF-KSF-TRIAL-BAL-2020'!R175+'RA-TRIAL-BAL-2020'!R175+'DES-TRIAL-BAL-2020'!R175+'DMP-TRIAL-BAL-2020'!R175</f>
        <v>0</v>
      </c>
      <c r="Z175" s="528">
        <f>+'NF-KSF-TRIAL-BAL-2020'!S175+'RA-TRIAL-BAL-2020'!S175+'DES-TRIAL-BAL-2020'!S175+'DMP-TRIAL-BAL-2020'!S175</f>
        <v>0</v>
      </c>
      <c r="AA175" s="347">
        <f>+'NF-KSF-TRIAL-BAL-2020'!T175+'RA-TRIAL-BAL-2020'!T175+'DES-TRIAL-BAL-2020'!T175+'DMP-TRIAL-BAL-2020'!T175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+'NF-KSF-TRIAL-BAL-2020'!O176+'RA-TRIAL-BAL-2020'!O176+'DES-TRIAL-BAL-2020'!O176+'DMP-TRIAL-BAL-2020'!O176</f>
        <v>0</v>
      </c>
      <c r="W176" s="529">
        <f>+'NF-KSF-TRIAL-BAL-2020'!P176+'RA-TRIAL-BAL-2020'!P176+'DES-TRIAL-BAL-2020'!P176+'DMP-TRIAL-BAL-2020'!P176</f>
        <v>0</v>
      </c>
      <c r="X176" s="528">
        <f>+'NF-KSF-TRIAL-BAL-2020'!Q176+'RA-TRIAL-BAL-2020'!Q176+'DES-TRIAL-BAL-2020'!Q176+'DMP-TRIAL-BAL-2020'!Q176</f>
        <v>0</v>
      </c>
      <c r="Y176" s="529">
        <f>+'NF-KSF-TRIAL-BAL-2020'!R176+'RA-TRIAL-BAL-2020'!R176+'DES-TRIAL-BAL-2020'!R176+'DMP-TRIAL-BAL-2020'!R176</f>
        <v>0</v>
      </c>
      <c r="Z176" s="528">
        <f>+'NF-KSF-TRIAL-BAL-2020'!S176+'RA-TRIAL-BAL-2020'!S176+'DES-TRIAL-BAL-2020'!S176+'DMP-TRIAL-BAL-2020'!S176</f>
        <v>0</v>
      </c>
      <c r="AA176" s="347">
        <f>+'NF-KSF-TRIAL-BAL-2020'!T176+'RA-TRIAL-BAL-2020'!T176+'DES-TRIAL-BAL-2020'!T176+'DMP-TRIAL-BAL-2020'!T176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+'NF-KSF-TRIAL-BAL-2020'!O177+'RA-TRIAL-BAL-2020'!O177+'DES-TRIAL-BAL-2020'!O177+'DMP-TRIAL-BAL-2020'!O177</f>
        <v>0</v>
      </c>
      <c r="W177" s="529">
        <f>+'NF-KSF-TRIAL-BAL-2020'!P177+'RA-TRIAL-BAL-2020'!P177+'DES-TRIAL-BAL-2020'!P177+'DMP-TRIAL-BAL-2020'!P177</f>
        <v>0</v>
      </c>
      <c r="X177" s="587">
        <f>+'NF-KSF-TRIAL-BAL-2020'!Q177+'RA-TRIAL-BAL-2020'!Q177+'DES-TRIAL-BAL-2020'!Q177+'DMP-TRIAL-BAL-2020'!Q177</f>
        <v>0</v>
      </c>
      <c r="Y177" s="586">
        <f>+'NF-KSF-TRIAL-BAL-2020'!R177+'RA-TRIAL-BAL-2020'!R177+'DES-TRIAL-BAL-2020'!R177+'DMP-TRIAL-BAL-2020'!R177</f>
        <v>0</v>
      </c>
      <c r="Z177" s="587">
        <f>+'NF-KSF-TRIAL-BAL-2020'!S177+'RA-TRIAL-BAL-2020'!S177+'DES-TRIAL-BAL-2020'!S177+'DMP-TRIAL-BAL-2020'!S177</f>
        <v>0</v>
      </c>
      <c r="AA177" s="588">
        <f>+'NF-KSF-TRIAL-BAL-2020'!T177+'RA-TRIAL-BAL-2020'!T177+'DES-TRIAL-BAL-2020'!T177+'DMP-TRIAL-BAL-2020'!T177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+'NF-KSF-TRIAL-BAL-2020'!O178+'RA-TRIAL-BAL-2020'!O178+'DES-TRIAL-BAL-2020'!O178+'DMP-TRIAL-BAL-2020'!O178</f>
        <v>0</v>
      </c>
      <c r="W178" s="529">
        <f>+'NF-KSF-TRIAL-BAL-2020'!P178+'RA-TRIAL-BAL-2020'!P178+'DES-TRIAL-BAL-2020'!P178+'DMP-TRIAL-BAL-2020'!P178</f>
        <v>0</v>
      </c>
      <c r="X178" s="587">
        <f>+'NF-KSF-TRIAL-BAL-2020'!Q178+'RA-TRIAL-BAL-2020'!Q178+'DES-TRIAL-BAL-2020'!Q178+'DMP-TRIAL-BAL-2020'!Q178</f>
        <v>0</v>
      </c>
      <c r="Y178" s="586">
        <f>+'NF-KSF-TRIAL-BAL-2020'!R178+'RA-TRIAL-BAL-2020'!R178+'DES-TRIAL-BAL-2020'!R178+'DMP-TRIAL-BAL-2020'!R178</f>
        <v>0</v>
      </c>
      <c r="Z178" s="587">
        <f>+'NF-KSF-TRIAL-BAL-2020'!S178+'RA-TRIAL-BAL-2020'!S178+'DES-TRIAL-BAL-2020'!S178+'DMP-TRIAL-BAL-2020'!S178</f>
        <v>0</v>
      </c>
      <c r="AA178" s="588">
        <f>+'NF-KSF-TRIAL-BAL-2020'!T178+'RA-TRIAL-BAL-2020'!T178+'DES-TRIAL-BAL-2020'!T178+'DMP-TRIAL-BAL-2020'!T178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+'NF-KSF-TRIAL-BAL-2020'!O179+'RA-TRIAL-BAL-2020'!O179+'DES-TRIAL-BAL-2020'!O179+'DMP-TRIAL-BAL-2020'!O179</f>
        <v>0</v>
      </c>
      <c r="W179" s="529">
        <f>+'NF-KSF-TRIAL-BAL-2020'!P179+'RA-TRIAL-BAL-2020'!P179+'DES-TRIAL-BAL-2020'!P179+'DMP-TRIAL-BAL-2020'!P179</f>
        <v>0</v>
      </c>
      <c r="X179" s="587">
        <f>+'NF-KSF-TRIAL-BAL-2020'!Q179+'RA-TRIAL-BAL-2020'!Q179+'DES-TRIAL-BAL-2020'!Q179+'DMP-TRIAL-BAL-2020'!Q179</f>
        <v>0</v>
      </c>
      <c r="Y179" s="586">
        <f>+'NF-KSF-TRIAL-BAL-2020'!R179+'RA-TRIAL-BAL-2020'!R179+'DES-TRIAL-BAL-2020'!R179+'DMP-TRIAL-BAL-2020'!R179</f>
        <v>0</v>
      </c>
      <c r="Z179" s="587">
        <f>+'NF-KSF-TRIAL-BAL-2020'!S179+'RA-TRIAL-BAL-2020'!S179+'DES-TRIAL-BAL-2020'!S179+'DMP-TRIAL-BAL-2020'!S179</f>
        <v>0</v>
      </c>
      <c r="AA179" s="588">
        <f>+'NF-KSF-TRIAL-BAL-2020'!T179+'RA-TRIAL-BAL-2020'!T179+'DES-TRIAL-BAL-2020'!T179+'DMP-TRIAL-BAL-2020'!T179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/>
      <c r="P180" s="576"/>
      <c r="Q180" s="325">
        <v>3267.4</v>
      </c>
      <c r="R180" s="324">
        <v>3945.45</v>
      </c>
      <c r="S180" s="583">
        <f>+IF(ABS(+O180+Q180)&gt;=ABS(P180+R180),+O180-P180+Q180-R180,0)</f>
        <v>0</v>
      </c>
      <c r="T180" s="580">
        <f>+IF(ABS(+O180+Q180)&lt;=ABS(P180+R180),-O180+P180-Q180+R180,0)</f>
        <v>678.04999999999973</v>
      </c>
      <c r="U180" s="51"/>
      <c r="V180" s="541">
        <f>+'NF-KSF-TRIAL-BAL-2020'!O180+'RA-TRIAL-BAL-2020'!O180+'DES-TRIAL-BAL-2020'!O180+'DMP-TRIAL-BAL-2020'!O180</f>
        <v>0</v>
      </c>
      <c r="W180" s="529">
        <f>+'NF-KSF-TRIAL-BAL-2020'!P180+'RA-TRIAL-BAL-2020'!P180+'DES-TRIAL-BAL-2020'!P180+'DMP-TRIAL-BAL-2020'!P180</f>
        <v>0</v>
      </c>
      <c r="X180" s="587">
        <f>+'NF-KSF-TRIAL-BAL-2020'!Q180+'RA-TRIAL-BAL-2020'!Q180+'DES-TRIAL-BAL-2020'!Q180+'DMP-TRIAL-BAL-2020'!Q180</f>
        <v>264.95</v>
      </c>
      <c r="Y180" s="586">
        <f>+'NF-KSF-TRIAL-BAL-2020'!R180+'RA-TRIAL-BAL-2020'!R180+'DES-TRIAL-BAL-2020'!R180+'DMP-TRIAL-BAL-2020'!R180</f>
        <v>294.14</v>
      </c>
      <c r="Z180" s="587">
        <f>+'NF-KSF-TRIAL-BAL-2020'!S180+'RA-TRIAL-BAL-2020'!S180+'DES-TRIAL-BAL-2020'!S180+'DMP-TRIAL-BAL-2020'!S180</f>
        <v>0</v>
      </c>
      <c r="AA180" s="588">
        <f>+'NF-KSF-TRIAL-BAL-2020'!T180+'RA-TRIAL-BAL-2020'!T180+'DES-TRIAL-BAL-2020'!T180+'DMP-TRIAL-BAL-2020'!T180</f>
        <v>29.189999999999998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0</v>
      </c>
      <c r="AM180" s="326">
        <f t="shared" si="99"/>
        <v>3532.35</v>
      </c>
      <c r="AN180" s="970">
        <f t="shared" si="99"/>
        <v>4239.59</v>
      </c>
      <c r="AO180" s="326">
        <f t="shared" si="98"/>
        <v>0</v>
      </c>
      <c r="AP180" s="28">
        <f t="shared" si="92"/>
        <v>707.23999999999978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/>
      <c r="P181" s="121"/>
      <c r="Q181" s="325"/>
      <c r="R181" s="324"/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+'NF-KSF-TRIAL-BAL-2020'!O181+'RA-TRIAL-BAL-2020'!O181+'DES-TRIAL-BAL-2020'!O181+'DMP-TRIAL-BAL-2020'!O181</f>
        <v>0</v>
      </c>
      <c r="W181" s="529">
        <f>+'NF-KSF-TRIAL-BAL-2020'!P181+'RA-TRIAL-BAL-2020'!P181+'DES-TRIAL-BAL-2020'!P181+'DMP-TRIAL-BAL-2020'!P181</f>
        <v>0</v>
      </c>
      <c r="X181" s="528">
        <f>+'NF-KSF-TRIAL-BAL-2020'!Q181+'RA-TRIAL-BAL-2020'!Q181+'DES-TRIAL-BAL-2020'!Q181+'DMP-TRIAL-BAL-2020'!Q181</f>
        <v>0</v>
      </c>
      <c r="Y181" s="529">
        <f>+'NF-KSF-TRIAL-BAL-2020'!R181+'RA-TRIAL-BAL-2020'!R181+'DES-TRIAL-BAL-2020'!R181+'DMP-TRIAL-BAL-2020'!R181</f>
        <v>0</v>
      </c>
      <c r="Z181" s="528">
        <f>+'NF-KSF-TRIAL-BAL-2020'!S181+'RA-TRIAL-BAL-2020'!S181+'DES-TRIAL-BAL-2020'!S181+'DMP-TRIAL-BAL-2020'!S181</f>
        <v>0</v>
      </c>
      <c r="AA181" s="347">
        <f>+'NF-KSF-TRIAL-BAL-2020'!T181+'RA-TRIAL-BAL-2020'!T181+'DES-TRIAL-BAL-2020'!T181+'DMP-TRIAL-BAL-2020'!T181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/>
      <c r="P182" s="121"/>
      <c r="Q182" s="325"/>
      <c r="R182" s="324"/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+'NF-KSF-TRIAL-BAL-2020'!O182+'RA-TRIAL-BAL-2020'!O182+'DES-TRIAL-BAL-2020'!O182+'DMP-TRIAL-BAL-2020'!O182</f>
        <v>0</v>
      </c>
      <c r="W182" s="529">
        <f>+'NF-KSF-TRIAL-BAL-2020'!P182+'RA-TRIAL-BAL-2020'!P182+'DES-TRIAL-BAL-2020'!P182+'DMP-TRIAL-BAL-2020'!P182</f>
        <v>0</v>
      </c>
      <c r="X182" s="528">
        <f>+'NF-KSF-TRIAL-BAL-2020'!Q182+'RA-TRIAL-BAL-2020'!Q182+'DES-TRIAL-BAL-2020'!Q182+'DMP-TRIAL-BAL-2020'!Q182</f>
        <v>0</v>
      </c>
      <c r="Y182" s="529">
        <f>+'NF-KSF-TRIAL-BAL-2020'!R182+'RA-TRIAL-BAL-2020'!R182+'DES-TRIAL-BAL-2020'!R182+'DMP-TRIAL-BAL-2020'!R182</f>
        <v>0</v>
      </c>
      <c r="Z182" s="528">
        <f>+'NF-KSF-TRIAL-BAL-2020'!S182+'RA-TRIAL-BAL-2020'!S182+'DES-TRIAL-BAL-2020'!S182+'DMP-TRIAL-BAL-2020'!S182</f>
        <v>0</v>
      </c>
      <c r="AA182" s="347">
        <f>+'NF-KSF-TRIAL-BAL-2020'!T182+'RA-TRIAL-BAL-2020'!T182+'DES-TRIAL-BAL-2020'!T182+'DMP-TRIAL-BAL-2020'!T182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+'NF-KSF-TRIAL-BAL-2020'!O183+'RA-TRIAL-BAL-2020'!O183+'DES-TRIAL-BAL-2020'!O183+'DMP-TRIAL-BAL-2020'!O183</f>
        <v>0</v>
      </c>
      <c r="W183" s="529">
        <f>+'NF-KSF-TRIAL-BAL-2020'!P183+'RA-TRIAL-BAL-2020'!P183+'DES-TRIAL-BAL-2020'!P183+'DMP-TRIAL-BAL-2020'!P183</f>
        <v>0</v>
      </c>
      <c r="X183" s="587">
        <f>+'NF-KSF-TRIAL-BAL-2020'!Q183+'RA-TRIAL-BAL-2020'!Q183+'DES-TRIAL-BAL-2020'!Q183+'DMP-TRIAL-BAL-2020'!Q183</f>
        <v>0</v>
      </c>
      <c r="Y183" s="586">
        <f>+'NF-KSF-TRIAL-BAL-2020'!R183+'RA-TRIAL-BAL-2020'!R183+'DES-TRIAL-BAL-2020'!R183+'DMP-TRIAL-BAL-2020'!R183</f>
        <v>0</v>
      </c>
      <c r="Z183" s="587">
        <f>+'NF-KSF-TRIAL-BAL-2020'!S183+'RA-TRIAL-BAL-2020'!S183+'DES-TRIAL-BAL-2020'!S183+'DMP-TRIAL-BAL-2020'!S183</f>
        <v>0</v>
      </c>
      <c r="AA183" s="588">
        <f>+'NF-KSF-TRIAL-BAL-2020'!T183+'RA-TRIAL-BAL-2020'!T183+'DES-TRIAL-BAL-2020'!T183+'DMP-TRIAL-BAL-2020'!T183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+'NF-KSF-TRIAL-BAL-2020'!O184+'RA-TRIAL-BAL-2020'!O184+'DES-TRIAL-BAL-2020'!O184+'DMP-TRIAL-BAL-2020'!O184</f>
        <v>0</v>
      </c>
      <c r="W184" s="529">
        <f>+'NF-KSF-TRIAL-BAL-2020'!P184+'RA-TRIAL-BAL-2020'!P184+'DES-TRIAL-BAL-2020'!P184+'DMP-TRIAL-BAL-2020'!P184</f>
        <v>0</v>
      </c>
      <c r="X184" s="587">
        <f>+'NF-KSF-TRIAL-BAL-2020'!Q184+'RA-TRIAL-BAL-2020'!Q184+'DES-TRIAL-BAL-2020'!Q184+'DMP-TRIAL-BAL-2020'!Q184</f>
        <v>0</v>
      </c>
      <c r="Y184" s="586">
        <f>+'NF-KSF-TRIAL-BAL-2020'!R184+'RA-TRIAL-BAL-2020'!R184+'DES-TRIAL-BAL-2020'!R184+'DMP-TRIAL-BAL-2020'!R184</f>
        <v>0</v>
      </c>
      <c r="Z184" s="587">
        <f>+'NF-KSF-TRIAL-BAL-2020'!S184+'RA-TRIAL-BAL-2020'!S184+'DES-TRIAL-BAL-2020'!S184+'DMP-TRIAL-BAL-2020'!S184</f>
        <v>0</v>
      </c>
      <c r="AA184" s="588">
        <f>+'NF-KSF-TRIAL-BAL-2020'!T184+'RA-TRIAL-BAL-2020'!T184+'DES-TRIAL-BAL-2020'!T184+'DMP-TRIAL-BAL-2020'!T184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+'NF-KSF-TRIAL-BAL-2020'!O185+'RA-TRIAL-BAL-2020'!O185+'DES-TRIAL-BAL-2020'!O185+'DMP-TRIAL-BAL-2020'!O185</f>
        <v>0</v>
      </c>
      <c r="W185" s="529">
        <f>+'NF-KSF-TRIAL-BAL-2020'!P185+'RA-TRIAL-BAL-2020'!P185+'DES-TRIAL-BAL-2020'!P185+'DMP-TRIAL-BAL-2020'!P185</f>
        <v>0</v>
      </c>
      <c r="X185" s="528">
        <f>+'NF-KSF-TRIAL-BAL-2020'!Q185+'RA-TRIAL-BAL-2020'!Q185+'DES-TRIAL-BAL-2020'!Q185+'DMP-TRIAL-BAL-2020'!Q185</f>
        <v>0</v>
      </c>
      <c r="Y185" s="529">
        <f>+'NF-KSF-TRIAL-BAL-2020'!R185+'RA-TRIAL-BAL-2020'!R185+'DES-TRIAL-BAL-2020'!R185+'DMP-TRIAL-BAL-2020'!R185</f>
        <v>0</v>
      </c>
      <c r="Z185" s="528">
        <f>+'NF-KSF-TRIAL-BAL-2020'!S185+'RA-TRIAL-BAL-2020'!S185+'DES-TRIAL-BAL-2020'!S185+'DMP-TRIAL-BAL-2020'!S185</f>
        <v>0</v>
      </c>
      <c r="AA185" s="347">
        <f>+'NF-KSF-TRIAL-BAL-2020'!T185+'RA-TRIAL-BAL-2020'!T185+'DES-TRIAL-BAL-2020'!T185+'DMP-TRIAL-BAL-2020'!T185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+'NF-KSF-TRIAL-BAL-2020'!O186+'RA-TRIAL-BAL-2020'!O186+'DES-TRIAL-BAL-2020'!O186+'DMP-TRIAL-BAL-2020'!O186</f>
        <v>0</v>
      </c>
      <c r="W186" s="529">
        <f>+'NF-KSF-TRIAL-BAL-2020'!P186+'RA-TRIAL-BAL-2020'!P186+'DES-TRIAL-BAL-2020'!P186+'DMP-TRIAL-BAL-2020'!P186</f>
        <v>3216</v>
      </c>
      <c r="X186" s="587">
        <f>+'NF-KSF-TRIAL-BAL-2020'!Q186+'RA-TRIAL-BAL-2020'!Q186+'DES-TRIAL-BAL-2020'!Q186+'DMP-TRIAL-BAL-2020'!Q186</f>
        <v>0</v>
      </c>
      <c r="Y186" s="586">
        <f>+'NF-KSF-TRIAL-BAL-2020'!R186+'RA-TRIAL-BAL-2020'!R186+'DES-TRIAL-BAL-2020'!R186+'DMP-TRIAL-BAL-2020'!R186</f>
        <v>5088</v>
      </c>
      <c r="Z186" s="587">
        <f>+'NF-KSF-TRIAL-BAL-2020'!S186+'RA-TRIAL-BAL-2020'!S186+'DES-TRIAL-BAL-2020'!S186+'DMP-TRIAL-BAL-2020'!S186</f>
        <v>0</v>
      </c>
      <c r="AA186" s="588">
        <f>+'NF-KSF-TRIAL-BAL-2020'!T186+'RA-TRIAL-BAL-2020'!T186+'DES-TRIAL-BAL-2020'!T186+'DMP-TRIAL-BAL-2020'!T186</f>
        <v>8304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3216</v>
      </c>
      <c r="AM186" s="326">
        <f t="shared" si="100"/>
        <v>0</v>
      </c>
      <c r="AN186" s="970">
        <f t="shared" si="100"/>
        <v>5088</v>
      </c>
      <c r="AO186" s="29">
        <v>0</v>
      </c>
      <c r="AP186" s="28">
        <f>+T186+AA186+AH186</f>
        <v>8304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/>
      <c r="Q187" s="325">
        <v>1011.16</v>
      </c>
      <c r="R187" s="324">
        <v>1011.16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+'NF-KSF-TRIAL-BAL-2020'!O187+'RA-TRIAL-BAL-2020'!O187+'DES-TRIAL-BAL-2020'!O187+'DMP-TRIAL-BAL-2020'!O187</f>
        <v>0</v>
      </c>
      <c r="W187" s="529">
        <f>+'NF-KSF-TRIAL-BAL-2020'!P187+'RA-TRIAL-BAL-2020'!P187+'DES-TRIAL-BAL-2020'!P187+'DMP-TRIAL-BAL-2020'!P187</f>
        <v>0</v>
      </c>
      <c r="X187" s="528">
        <f>+'NF-KSF-TRIAL-BAL-2020'!Q187+'RA-TRIAL-BAL-2020'!Q187+'DES-TRIAL-BAL-2020'!Q187+'DMP-TRIAL-BAL-2020'!Q187</f>
        <v>0</v>
      </c>
      <c r="Y187" s="529">
        <f>+'NF-KSF-TRIAL-BAL-2020'!R187+'RA-TRIAL-BAL-2020'!R187+'DES-TRIAL-BAL-2020'!R187+'DMP-TRIAL-BAL-2020'!R187</f>
        <v>0</v>
      </c>
      <c r="Z187" s="528">
        <f>+'NF-KSF-TRIAL-BAL-2020'!S187+'RA-TRIAL-BAL-2020'!S187+'DES-TRIAL-BAL-2020'!S187+'DMP-TRIAL-BAL-2020'!S187</f>
        <v>0</v>
      </c>
      <c r="AA187" s="347">
        <f>+'NF-KSF-TRIAL-BAL-2020'!T187+'RA-TRIAL-BAL-2020'!T187+'DES-TRIAL-BAL-2020'!T187+'DMP-TRIAL-BAL-2020'!T187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1011.16</v>
      </c>
      <c r="AN187" s="970">
        <f>+ROUND(+R187+Y187+AF187,2)</f>
        <v>1011.16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+'NF-KSF-TRIAL-BAL-2020'!O188+'RA-TRIAL-BAL-2020'!O188+'DES-TRIAL-BAL-2020'!O188+'DMP-TRIAL-BAL-2020'!O188</f>
        <v>0</v>
      </c>
      <c r="W188" s="529">
        <f>+'NF-KSF-TRIAL-BAL-2020'!P188+'RA-TRIAL-BAL-2020'!P188+'DES-TRIAL-BAL-2020'!P188+'DMP-TRIAL-BAL-2020'!P188</f>
        <v>0</v>
      </c>
      <c r="X188" s="587">
        <f>+'NF-KSF-TRIAL-BAL-2020'!Q188+'RA-TRIAL-BAL-2020'!Q188+'DES-TRIAL-BAL-2020'!Q188+'DMP-TRIAL-BAL-2020'!Q188</f>
        <v>0</v>
      </c>
      <c r="Y188" s="586">
        <f>+'NF-KSF-TRIAL-BAL-2020'!R188+'RA-TRIAL-BAL-2020'!R188+'DES-TRIAL-BAL-2020'!R188+'DMP-TRIAL-BAL-2020'!R188</f>
        <v>0</v>
      </c>
      <c r="Z188" s="587">
        <f>+'NF-KSF-TRIAL-BAL-2020'!S188+'RA-TRIAL-BAL-2020'!S188+'DES-TRIAL-BAL-2020'!S188+'DMP-TRIAL-BAL-2020'!S188</f>
        <v>0</v>
      </c>
      <c r="AA188" s="588">
        <f>+'NF-KSF-TRIAL-BAL-2020'!T188+'RA-TRIAL-BAL-2020'!T188+'DES-TRIAL-BAL-2020'!T188+'DMP-TRIAL-BAL-2020'!T188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+'NF-KSF-TRIAL-BAL-2020'!O189+'RA-TRIAL-BAL-2020'!O189+'DES-TRIAL-BAL-2020'!O189+'DMP-TRIAL-BAL-2020'!O189</f>
        <v>0</v>
      </c>
      <c r="W189" s="529">
        <f>+'NF-KSF-TRIAL-BAL-2020'!P189+'RA-TRIAL-BAL-2020'!P189+'DES-TRIAL-BAL-2020'!P189+'DMP-TRIAL-BAL-2020'!P189</f>
        <v>0</v>
      </c>
      <c r="X189" s="587">
        <f>+'NF-KSF-TRIAL-BAL-2020'!Q189+'RA-TRIAL-BAL-2020'!Q189+'DES-TRIAL-BAL-2020'!Q189+'DMP-TRIAL-BAL-2020'!Q189</f>
        <v>0</v>
      </c>
      <c r="Y189" s="586">
        <f>+'NF-KSF-TRIAL-BAL-2020'!R189+'RA-TRIAL-BAL-2020'!R189+'DES-TRIAL-BAL-2020'!R189+'DMP-TRIAL-BAL-2020'!R189</f>
        <v>0</v>
      </c>
      <c r="Z189" s="587">
        <f>+'NF-KSF-TRIAL-BAL-2020'!S189+'RA-TRIAL-BAL-2020'!S189+'DES-TRIAL-BAL-2020'!S189+'DMP-TRIAL-BAL-2020'!S189</f>
        <v>0</v>
      </c>
      <c r="AA189" s="588">
        <f>+'NF-KSF-TRIAL-BAL-2020'!T189+'RA-TRIAL-BAL-2020'!T189+'DES-TRIAL-BAL-2020'!T189+'DMP-TRIAL-BAL-2020'!T189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+'NF-KSF-TRIAL-BAL-2020'!O190+'RA-TRIAL-BAL-2020'!O190+'DES-TRIAL-BAL-2020'!O190+'DMP-TRIAL-BAL-2020'!O190</f>
        <v>0</v>
      </c>
      <c r="W190" s="529">
        <f>+'NF-KSF-TRIAL-BAL-2020'!P190+'RA-TRIAL-BAL-2020'!P190+'DES-TRIAL-BAL-2020'!P190+'DMP-TRIAL-BAL-2020'!P190</f>
        <v>0</v>
      </c>
      <c r="X190" s="528">
        <f>+'NF-KSF-TRIAL-BAL-2020'!Q190+'RA-TRIAL-BAL-2020'!Q190+'DES-TRIAL-BAL-2020'!Q190+'DMP-TRIAL-BAL-2020'!Q190</f>
        <v>0</v>
      </c>
      <c r="Y190" s="529">
        <f>+'NF-KSF-TRIAL-BAL-2020'!R190+'RA-TRIAL-BAL-2020'!R190+'DES-TRIAL-BAL-2020'!R190+'DMP-TRIAL-BAL-2020'!R190</f>
        <v>0</v>
      </c>
      <c r="Z190" s="528">
        <f>+'NF-KSF-TRIAL-BAL-2020'!S190+'RA-TRIAL-BAL-2020'!S190+'DES-TRIAL-BAL-2020'!S190+'DMP-TRIAL-BAL-2020'!S190</f>
        <v>0</v>
      </c>
      <c r="AA190" s="347">
        <f>+'NF-KSF-TRIAL-BAL-2020'!T190+'RA-TRIAL-BAL-2020'!T190+'DES-TRIAL-BAL-2020'!T190+'DMP-TRIAL-BAL-2020'!T190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/>
      <c r="P191" s="121"/>
      <c r="Q191" s="325">
        <v>8896.5</v>
      </c>
      <c r="R191" s="324">
        <v>10744.61</v>
      </c>
      <c r="S191" s="27">
        <f>+IF(ABS(+O191+Q191)&gt;=ABS(P191+R191),+O191-P191+Q191-R191,0)</f>
        <v>0</v>
      </c>
      <c r="T191" s="28">
        <f t="shared" si="93"/>
        <v>1848.1100000000006</v>
      </c>
      <c r="U191" s="51"/>
      <c r="V191" s="541">
        <f>+'NF-KSF-TRIAL-BAL-2020'!O191+'RA-TRIAL-BAL-2020'!O191+'DES-TRIAL-BAL-2020'!O191+'DMP-TRIAL-BAL-2020'!O191</f>
        <v>0</v>
      </c>
      <c r="W191" s="529">
        <f>+'NF-KSF-TRIAL-BAL-2020'!P191+'RA-TRIAL-BAL-2020'!P191+'DES-TRIAL-BAL-2020'!P191+'DMP-TRIAL-BAL-2020'!P191</f>
        <v>0</v>
      </c>
      <c r="X191" s="528">
        <f>+'NF-KSF-TRIAL-BAL-2020'!Q191+'RA-TRIAL-BAL-2020'!Q191+'DES-TRIAL-BAL-2020'!Q191+'DMP-TRIAL-BAL-2020'!Q191</f>
        <v>701.22</v>
      </c>
      <c r="Y191" s="529">
        <f>+'NF-KSF-TRIAL-BAL-2020'!R191+'RA-TRIAL-BAL-2020'!R191+'DES-TRIAL-BAL-2020'!R191+'DMP-TRIAL-BAL-2020'!R191</f>
        <v>768.25</v>
      </c>
      <c r="Z191" s="528">
        <f>+'NF-KSF-TRIAL-BAL-2020'!S191+'RA-TRIAL-BAL-2020'!S191+'DES-TRIAL-BAL-2020'!S191+'DMP-TRIAL-BAL-2020'!S191</f>
        <v>0</v>
      </c>
      <c r="AA191" s="347">
        <f>+'NF-KSF-TRIAL-BAL-2020'!T191+'RA-TRIAL-BAL-2020'!T191+'DES-TRIAL-BAL-2020'!T191+'DMP-TRIAL-BAL-2020'!T191</f>
        <v>67.029999999999973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0</v>
      </c>
      <c r="AM191" s="326">
        <f t="shared" ref="AM191:AN194" si="104">+ROUND(+Q191+X191+AE191,2)</f>
        <v>9597.7199999999993</v>
      </c>
      <c r="AN191" s="970">
        <f t="shared" si="104"/>
        <v>11512.86</v>
      </c>
      <c r="AO191" s="326">
        <f>+S191+Z191+AG191</f>
        <v>0</v>
      </c>
      <c r="AP191" s="28">
        <f t="shared" si="103"/>
        <v>1915.1400000000006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/>
      <c r="P192" s="576"/>
      <c r="Q192" s="325">
        <v>3045.51</v>
      </c>
      <c r="R192" s="324">
        <v>3674.62</v>
      </c>
      <c r="S192" s="583">
        <f>+IF(ABS(+O192+Q192)&gt;=ABS(P192+R192),+O192-P192+Q192-R192,0)</f>
        <v>0</v>
      </c>
      <c r="T192" s="580">
        <f t="shared" si="93"/>
        <v>629.10999999999967</v>
      </c>
      <c r="U192" s="51"/>
      <c r="V192" s="541">
        <f>+'NF-KSF-TRIAL-BAL-2020'!O192+'RA-TRIAL-BAL-2020'!O192+'DES-TRIAL-BAL-2020'!O192+'DMP-TRIAL-BAL-2020'!O192</f>
        <v>0</v>
      </c>
      <c r="W192" s="529">
        <f>+'NF-KSF-TRIAL-BAL-2020'!P192+'RA-TRIAL-BAL-2020'!P192+'DES-TRIAL-BAL-2020'!P192+'DMP-TRIAL-BAL-2020'!P192</f>
        <v>0</v>
      </c>
      <c r="X192" s="587">
        <f>+'NF-KSF-TRIAL-BAL-2020'!Q192+'RA-TRIAL-BAL-2020'!Q192+'DES-TRIAL-BAL-2020'!Q192+'DMP-TRIAL-BAL-2020'!Q192</f>
        <v>268.2</v>
      </c>
      <c r="Y192" s="586">
        <f>+'NF-KSF-TRIAL-BAL-2020'!R192+'RA-TRIAL-BAL-2020'!R192+'DES-TRIAL-BAL-2020'!R192+'DMP-TRIAL-BAL-2020'!R192</f>
        <v>295.27999999999997</v>
      </c>
      <c r="Z192" s="587">
        <f>+'NF-KSF-TRIAL-BAL-2020'!S192+'RA-TRIAL-BAL-2020'!S192+'DES-TRIAL-BAL-2020'!S192+'DMP-TRIAL-BAL-2020'!S192</f>
        <v>0</v>
      </c>
      <c r="AA192" s="588">
        <f>+'NF-KSF-TRIAL-BAL-2020'!T192+'RA-TRIAL-BAL-2020'!T192+'DES-TRIAL-BAL-2020'!T192+'DMP-TRIAL-BAL-2020'!T192</f>
        <v>27.079999999999984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3313.71</v>
      </c>
      <c r="AN192" s="970">
        <f t="shared" si="104"/>
        <v>3969.9</v>
      </c>
      <c r="AO192" s="326">
        <f>+S192+Z192+AG192</f>
        <v>0</v>
      </c>
      <c r="AP192" s="28">
        <f t="shared" si="103"/>
        <v>656.1899999999996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/>
      <c r="P193" s="121"/>
      <c r="Q193" s="325">
        <v>1786.44</v>
      </c>
      <c r="R193" s="324">
        <v>2146.1999999999998</v>
      </c>
      <c r="S193" s="27">
        <f>+IF(ABS(+O193+Q193)&gt;=ABS(P193+R193),+O193-P193+Q193-R193,0)</f>
        <v>0</v>
      </c>
      <c r="T193" s="28">
        <f t="shared" si="93"/>
        <v>359.75999999999976</v>
      </c>
      <c r="U193" s="51"/>
      <c r="V193" s="541">
        <f>+'NF-KSF-TRIAL-BAL-2020'!O193+'RA-TRIAL-BAL-2020'!O193+'DES-TRIAL-BAL-2020'!O193+'DMP-TRIAL-BAL-2020'!O193</f>
        <v>0</v>
      </c>
      <c r="W193" s="529">
        <f>+'NF-KSF-TRIAL-BAL-2020'!P193+'RA-TRIAL-BAL-2020'!P193+'DES-TRIAL-BAL-2020'!P193+'DMP-TRIAL-BAL-2020'!P193</f>
        <v>0</v>
      </c>
      <c r="X193" s="528">
        <f>+'NF-KSF-TRIAL-BAL-2020'!Q193+'RA-TRIAL-BAL-2020'!Q193+'DES-TRIAL-BAL-2020'!Q193+'DMP-TRIAL-BAL-2020'!Q193</f>
        <v>159.56</v>
      </c>
      <c r="Y193" s="529">
        <f>+'NF-KSF-TRIAL-BAL-2020'!R193+'RA-TRIAL-BAL-2020'!R193+'DES-TRIAL-BAL-2020'!R193+'DMP-TRIAL-BAL-2020'!R193</f>
        <v>176.49</v>
      </c>
      <c r="Z193" s="528">
        <f>+'NF-KSF-TRIAL-BAL-2020'!S193+'RA-TRIAL-BAL-2020'!S193+'DES-TRIAL-BAL-2020'!S193+'DMP-TRIAL-BAL-2020'!S193</f>
        <v>0</v>
      </c>
      <c r="AA193" s="347">
        <f>+'NF-KSF-TRIAL-BAL-2020'!T193+'RA-TRIAL-BAL-2020'!T193+'DES-TRIAL-BAL-2020'!T193+'DMP-TRIAL-BAL-2020'!T193</f>
        <v>16.930000000000007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1946</v>
      </c>
      <c r="AN193" s="970">
        <f t="shared" si="104"/>
        <v>2322.69</v>
      </c>
      <c r="AO193" s="326">
        <f>+S193+Z193+AG193</f>
        <v>0</v>
      </c>
      <c r="AP193" s="28">
        <f t="shared" si="103"/>
        <v>376.68999999999977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+'NF-KSF-TRIAL-BAL-2020'!O194+'RA-TRIAL-BAL-2020'!O194+'DES-TRIAL-BAL-2020'!O194+'DMP-TRIAL-BAL-2020'!O194</f>
        <v>0</v>
      </c>
      <c r="W194" s="529">
        <f>+'NF-KSF-TRIAL-BAL-2020'!P194+'RA-TRIAL-BAL-2020'!P194+'DES-TRIAL-BAL-2020'!P194+'DMP-TRIAL-BAL-2020'!P194</f>
        <v>0</v>
      </c>
      <c r="X194" s="528">
        <f>+'NF-KSF-TRIAL-BAL-2020'!Q194+'RA-TRIAL-BAL-2020'!Q194+'DES-TRIAL-BAL-2020'!Q194+'DMP-TRIAL-BAL-2020'!Q194</f>
        <v>0</v>
      </c>
      <c r="Y194" s="529">
        <f>+'NF-KSF-TRIAL-BAL-2020'!R194+'RA-TRIAL-BAL-2020'!R194+'DES-TRIAL-BAL-2020'!R194+'DMP-TRIAL-BAL-2020'!R194</f>
        <v>0</v>
      </c>
      <c r="Z194" s="528">
        <f>+'NF-KSF-TRIAL-BAL-2020'!S194+'RA-TRIAL-BAL-2020'!S194+'DES-TRIAL-BAL-2020'!S194+'DMP-TRIAL-BAL-2020'!S194</f>
        <v>0</v>
      </c>
      <c r="AA194" s="347">
        <f>+'NF-KSF-TRIAL-BAL-2020'!T194+'RA-TRIAL-BAL-2020'!T194+'DES-TRIAL-BAL-2020'!T194+'DMP-TRIAL-BAL-2020'!T194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+'NF-KSF-TRIAL-BAL-2020'!O195+'RA-TRIAL-BAL-2020'!O195+'DES-TRIAL-BAL-2020'!O195+'DMP-TRIAL-BAL-2020'!O195</f>
        <v>0</v>
      </c>
      <c r="W195" s="529">
        <f>+'NF-KSF-TRIAL-BAL-2020'!P195+'RA-TRIAL-BAL-2020'!P195+'DES-TRIAL-BAL-2020'!P195+'DMP-TRIAL-BAL-2020'!P195</f>
        <v>0</v>
      </c>
      <c r="X195" s="587">
        <f>+'NF-KSF-TRIAL-BAL-2020'!Q195+'RA-TRIAL-BAL-2020'!Q195+'DES-TRIAL-BAL-2020'!Q195+'DMP-TRIAL-BAL-2020'!Q195</f>
        <v>0</v>
      </c>
      <c r="Y195" s="586">
        <f>+'NF-KSF-TRIAL-BAL-2020'!R195+'RA-TRIAL-BAL-2020'!R195+'DES-TRIAL-BAL-2020'!R195+'DMP-TRIAL-BAL-2020'!R195</f>
        <v>0</v>
      </c>
      <c r="Z195" s="587">
        <f>+'NF-KSF-TRIAL-BAL-2020'!S195+'RA-TRIAL-BAL-2020'!S195+'DES-TRIAL-BAL-2020'!S195+'DMP-TRIAL-BAL-2020'!S195</f>
        <v>0</v>
      </c>
      <c r="AA195" s="588">
        <f>+'NF-KSF-TRIAL-BAL-2020'!T195+'RA-TRIAL-BAL-2020'!T195+'DES-TRIAL-BAL-2020'!T195+'DMP-TRIAL-BAL-2020'!T195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+'NF-KSF-TRIAL-BAL-2020'!O196+'RA-TRIAL-BAL-2020'!O196+'DES-TRIAL-BAL-2020'!O196+'DMP-TRIAL-BAL-2020'!O196</f>
        <v>0</v>
      </c>
      <c r="W196" s="529">
        <f>+'NF-KSF-TRIAL-BAL-2020'!P196+'RA-TRIAL-BAL-2020'!P196+'DES-TRIAL-BAL-2020'!P196+'DMP-TRIAL-BAL-2020'!P196</f>
        <v>0</v>
      </c>
      <c r="X196" s="587">
        <f>+'NF-KSF-TRIAL-BAL-2020'!Q196+'RA-TRIAL-BAL-2020'!Q196+'DES-TRIAL-BAL-2020'!Q196+'DMP-TRIAL-BAL-2020'!Q196</f>
        <v>0</v>
      </c>
      <c r="Y196" s="586">
        <f>+'NF-KSF-TRIAL-BAL-2020'!R196+'RA-TRIAL-BAL-2020'!R196+'DES-TRIAL-BAL-2020'!R196+'DMP-TRIAL-BAL-2020'!R196</f>
        <v>0</v>
      </c>
      <c r="Z196" s="587">
        <f>+'NF-KSF-TRIAL-BAL-2020'!S196+'RA-TRIAL-BAL-2020'!S196+'DES-TRIAL-BAL-2020'!S196+'DMP-TRIAL-BAL-2020'!S196</f>
        <v>0</v>
      </c>
      <c r="AA196" s="588">
        <f>+'NF-KSF-TRIAL-BAL-2020'!T196+'RA-TRIAL-BAL-2020'!T196+'DES-TRIAL-BAL-2020'!T196+'DMP-TRIAL-BAL-2020'!T196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+'NF-KSF-TRIAL-BAL-2020'!O197+'RA-TRIAL-BAL-2020'!O197+'DES-TRIAL-BAL-2020'!O197+'DMP-TRIAL-BAL-2020'!O197</f>
        <v>0</v>
      </c>
      <c r="W197" s="529">
        <f>+'NF-KSF-TRIAL-BAL-2020'!P197+'RA-TRIAL-BAL-2020'!P197+'DES-TRIAL-BAL-2020'!P197+'DMP-TRIAL-BAL-2020'!P197</f>
        <v>0</v>
      </c>
      <c r="X197" s="587">
        <f>+'NF-KSF-TRIAL-BAL-2020'!Q197+'RA-TRIAL-BAL-2020'!Q197+'DES-TRIAL-BAL-2020'!Q197+'DMP-TRIAL-BAL-2020'!Q197</f>
        <v>0</v>
      </c>
      <c r="Y197" s="586">
        <f>+'NF-KSF-TRIAL-BAL-2020'!R197+'RA-TRIAL-BAL-2020'!R197+'DES-TRIAL-BAL-2020'!R197+'DMP-TRIAL-BAL-2020'!R197</f>
        <v>0</v>
      </c>
      <c r="Z197" s="587">
        <f>+'NF-KSF-TRIAL-BAL-2020'!S197+'RA-TRIAL-BAL-2020'!S197+'DES-TRIAL-BAL-2020'!S197+'DMP-TRIAL-BAL-2020'!S197</f>
        <v>0</v>
      </c>
      <c r="AA197" s="588">
        <f>+'NF-KSF-TRIAL-BAL-2020'!T197+'RA-TRIAL-BAL-2020'!T197+'DES-TRIAL-BAL-2020'!T197+'DMP-TRIAL-BAL-2020'!T197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70">
        <f>+IF($C$8=9900,+IF(ABS(+O198+Q198)&gt;=ABS(P198+R198),+O198-P198+Q198-R198,0),0)</f>
        <v>0</v>
      </c>
      <c r="T198" s="2271">
        <f>+IF($C$8=9900,0,+IF(ABS(+O198+Q198)&lt;=ABS(P198+R198),-O198+P198-Q198+R198,0))</f>
        <v>0</v>
      </c>
      <c r="U198" s="51"/>
      <c r="V198" s="541">
        <f>+'NF-KSF-TRIAL-BAL-2020'!O198+'RA-TRIAL-BAL-2020'!O198+'DES-TRIAL-BAL-2020'!O198+'DMP-TRIAL-BAL-2020'!O198</f>
        <v>0</v>
      </c>
      <c r="W198" s="529">
        <f>+'NF-KSF-TRIAL-BAL-2020'!P198+'RA-TRIAL-BAL-2020'!P198+'DES-TRIAL-BAL-2020'!P198+'DMP-TRIAL-BAL-2020'!P198</f>
        <v>0</v>
      </c>
      <c r="X198" s="587">
        <f>+'NF-KSF-TRIAL-BAL-2020'!Q198+'RA-TRIAL-BAL-2020'!Q198+'DES-TRIAL-BAL-2020'!Q198+'DMP-TRIAL-BAL-2020'!Q198</f>
        <v>0</v>
      </c>
      <c r="Y198" s="586">
        <f>+'NF-KSF-TRIAL-BAL-2020'!R198+'RA-TRIAL-BAL-2020'!R198+'DES-TRIAL-BAL-2020'!R198+'DMP-TRIAL-BAL-2020'!R198</f>
        <v>0</v>
      </c>
      <c r="Z198" s="587">
        <f>+'NF-KSF-TRIAL-BAL-2020'!S198+'RA-TRIAL-BAL-2020'!S198+'DES-TRIAL-BAL-2020'!S198+'DMP-TRIAL-BAL-2020'!S198</f>
        <v>0</v>
      </c>
      <c r="AA198" s="588">
        <f>+'NF-KSF-TRIAL-BAL-2020'!T198+'RA-TRIAL-BAL-2020'!T198+'DES-TRIAL-BAL-2020'!T198+'DMP-TRIAL-BAL-2020'!T198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+'NF-KSF-TRIAL-BAL-2020'!O199+'RA-TRIAL-BAL-2020'!O199+'DES-TRIAL-BAL-2020'!O199+'DMP-TRIAL-BAL-2020'!O199</f>
        <v>0</v>
      </c>
      <c r="W199" s="529">
        <f>+'NF-KSF-TRIAL-BAL-2020'!P199+'RA-TRIAL-BAL-2020'!P199+'DES-TRIAL-BAL-2020'!P199+'DMP-TRIAL-BAL-2020'!P199</f>
        <v>0</v>
      </c>
      <c r="X199" s="587">
        <f>+'NF-KSF-TRIAL-BAL-2020'!Q199+'RA-TRIAL-BAL-2020'!Q199+'DES-TRIAL-BAL-2020'!Q199+'DMP-TRIAL-BAL-2020'!Q199</f>
        <v>0</v>
      </c>
      <c r="Y199" s="586">
        <f>+'NF-KSF-TRIAL-BAL-2020'!R199+'RA-TRIAL-BAL-2020'!R199+'DES-TRIAL-BAL-2020'!R199+'DMP-TRIAL-BAL-2020'!R199</f>
        <v>0</v>
      </c>
      <c r="Z199" s="587">
        <f>+'NF-KSF-TRIAL-BAL-2020'!S199+'RA-TRIAL-BAL-2020'!S199+'DES-TRIAL-BAL-2020'!S199+'DMP-TRIAL-BAL-2020'!S199</f>
        <v>0</v>
      </c>
      <c r="AA199" s="588">
        <f>+'NF-KSF-TRIAL-BAL-2020'!T199+'RA-TRIAL-BAL-2020'!T199+'DES-TRIAL-BAL-2020'!T199+'DMP-TRIAL-BAL-2020'!T199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+'NF-KSF-TRIAL-BAL-2020'!O200+'RA-TRIAL-BAL-2020'!O200+'DES-TRIAL-BAL-2020'!O200+'DMP-TRIAL-BAL-2020'!O200</f>
        <v>0</v>
      </c>
      <c r="W200" s="529">
        <f>+'NF-KSF-TRIAL-BAL-2020'!P200+'RA-TRIAL-BAL-2020'!P200+'DES-TRIAL-BAL-2020'!P200+'DMP-TRIAL-BAL-2020'!P200</f>
        <v>0</v>
      </c>
      <c r="X200" s="528">
        <f>+'NF-KSF-TRIAL-BAL-2020'!Q200+'RA-TRIAL-BAL-2020'!Q200+'DES-TRIAL-BAL-2020'!Q200+'DMP-TRIAL-BAL-2020'!Q200</f>
        <v>0</v>
      </c>
      <c r="Y200" s="529">
        <f>+'NF-KSF-TRIAL-BAL-2020'!R200+'RA-TRIAL-BAL-2020'!R200+'DES-TRIAL-BAL-2020'!R200+'DMP-TRIAL-BAL-2020'!R200</f>
        <v>0</v>
      </c>
      <c r="Z200" s="528">
        <f>+'NF-KSF-TRIAL-BAL-2020'!S200+'RA-TRIAL-BAL-2020'!S200+'DES-TRIAL-BAL-2020'!S200+'DMP-TRIAL-BAL-2020'!S200</f>
        <v>0</v>
      </c>
      <c r="AA200" s="347">
        <f>+'NF-KSF-TRIAL-BAL-2020'!T200+'RA-TRIAL-BAL-2020'!T200+'DES-TRIAL-BAL-2020'!T200+'DMP-TRIAL-BAL-2020'!T200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+'NF-KSF-TRIAL-BAL-2020'!O201+'RA-TRIAL-BAL-2020'!O201+'DES-TRIAL-BAL-2020'!O201+'DMP-TRIAL-BAL-2020'!O201</f>
        <v>0</v>
      </c>
      <c r="W201" s="529">
        <f>+'NF-KSF-TRIAL-BAL-2020'!P201+'RA-TRIAL-BAL-2020'!P201+'DES-TRIAL-BAL-2020'!P201+'DMP-TRIAL-BAL-2020'!P201</f>
        <v>0</v>
      </c>
      <c r="X201" s="587">
        <f>+'NF-KSF-TRIAL-BAL-2020'!Q201+'RA-TRIAL-BAL-2020'!Q201+'DES-TRIAL-BAL-2020'!Q201+'DMP-TRIAL-BAL-2020'!Q201</f>
        <v>0</v>
      </c>
      <c r="Y201" s="586">
        <f>+'NF-KSF-TRIAL-BAL-2020'!R201+'RA-TRIAL-BAL-2020'!R201+'DES-TRIAL-BAL-2020'!R201+'DMP-TRIAL-BAL-2020'!R201</f>
        <v>0</v>
      </c>
      <c r="Z201" s="587">
        <f>+'NF-KSF-TRIAL-BAL-2020'!S201+'RA-TRIAL-BAL-2020'!S201+'DES-TRIAL-BAL-2020'!S201+'DMP-TRIAL-BAL-2020'!S201</f>
        <v>0</v>
      </c>
      <c r="AA201" s="588">
        <f>+'NF-KSF-TRIAL-BAL-2020'!T201+'RA-TRIAL-BAL-2020'!T201+'DES-TRIAL-BAL-2020'!T201+'DMP-TRIAL-BAL-2020'!T201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+'NF-KSF-TRIAL-BAL-2020'!O202+'RA-TRIAL-BAL-2020'!O202+'DES-TRIAL-BAL-2020'!O202+'DMP-TRIAL-BAL-2020'!O202</f>
        <v>0</v>
      </c>
      <c r="W202" s="529">
        <f>+'NF-KSF-TRIAL-BAL-2020'!P202+'RA-TRIAL-BAL-2020'!P202+'DES-TRIAL-BAL-2020'!P202+'DMP-TRIAL-BAL-2020'!P202</f>
        <v>413.45</v>
      </c>
      <c r="X202" s="528">
        <f>+'NF-KSF-TRIAL-BAL-2020'!Q202+'RA-TRIAL-BAL-2020'!Q202+'DES-TRIAL-BAL-2020'!Q202+'DMP-TRIAL-BAL-2020'!Q202</f>
        <v>859.15</v>
      </c>
      <c r="Y202" s="529">
        <f>+'NF-KSF-TRIAL-BAL-2020'!R202+'RA-TRIAL-BAL-2020'!R202+'DES-TRIAL-BAL-2020'!R202+'DMP-TRIAL-BAL-2020'!R202</f>
        <v>445.7</v>
      </c>
      <c r="Z202" s="528">
        <f>+'NF-KSF-TRIAL-BAL-2020'!S202+'RA-TRIAL-BAL-2020'!S202+'DES-TRIAL-BAL-2020'!S202+'DMP-TRIAL-BAL-2020'!S202</f>
        <v>0</v>
      </c>
      <c r="AA202" s="347">
        <f>+'NF-KSF-TRIAL-BAL-2020'!T202+'RA-TRIAL-BAL-2020'!T202+'DES-TRIAL-BAL-2020'!T202+'DMP-TRIAL-BAL-2020'!T202</f>
        <v>0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413.45</v>
      </c>
      <c r="AM202" s="326">
        <f t="shared" si="115"/>
        <v>859.15</v>
      </c>
      <c r="AN202" s="970">
        <f t="shared" si="115"/>
        <v>445.7</v>
      </c>
      <c r="AO202" s="326">
        <f t="shared" si="114"/>
        <v>0</v>
      </c>
      <c r="AP202" s="28">
        <f t="shared" si="108"/>
        <v>0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+'NF-KSF-TRIAL-BAL-2020'!O203+'RA-TRIAL-BAL-2020'!O203+'DES-TRIAL-BAL-2020'!O203+'DMP-TRIAL-BAL-2020'!O203</f>
        <v>0</v>
      </c>
      <c r="W203" s="529">
        <f>+'NF-KSF-TRIAL-BAL-2020'!P203+'RA-TRIAL-BAL-2020'!P203+'DES-TRIAL-BAL-2020'!P203+'DMP-TRIAL-BAL-2020'!P203</f>
        <v>0</v>
      </c>
      <c r="X203" s="528">
        <f>+'NF-KSF-TRIAL-BAL-2020'!Q203+'RA-TRIAL-BAL-2020'!Q203+'DES-TRIAL-BAL-2020'!Q203+'DMP-TRIAL-BAL-2020'!Q203</f>
        <v>0</v>
      </c>
      <c r="Y203" s="529">
        <f>+'NF-KSF-TRIAL-BAL-2020'!R203+'RA-TRIAL-BAL-2020'!R203+'DES-TRIAL-BAL-2020'!R203+'DMP-TRIAL-BAL-2020'!R203</f>
        <v>0</v>
      </c>
      <c r="Z203" s="528">
        <f>+'NF-KSF-TRIAL-BAL-2020'!S203+'RA-TRIAL-BAL-2020'!S203+'DES-TRIAL-BAL-2020'!S203+'DMP-TRIAL-BAL-2020'!S203</f>
        <v>0</v>
      </c>
      <c r="AA203" s="347">
        <f>+'NF-KSF-TRIAL-BAL-2020'!T203+'RA-TRIAL-BAL-2020'!T203+'DES-TRIAL-BAL-2020'!T203+'DMP-TRIAL-BAL-2020'!T203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+'NF-KSF-TRIAL-BAL-2020'!O204+'RA-TRIAL-BAL-2020'!O204+'DES-TRIAL-BAL-2020'!O204+'DMP-TRIAL-BAL-2020'!O204</f>
        <v>0</v>
      </c>
      <c r="W204" s="529">
        <f>+'NF-KSF-TRIAL-BAL-2020'!P204+'RA-TRIAL-BAL-2020'!P204+'DES-TRIAL-BAL-2020'!P204+'DMP-TRIAL-BAL-2020'!P204</f>
        <v>0</v>
      </c>
      <c r="X204" s="528">
        <f>+'NF-KSF-TRIAL-BAL-2020'!Q204+'RA-TRIAL-BAL-2020'!Q204+'DES-TRIAL-BAL-2020'!Q204+'DMP-TRIAL-BAL-2020'!Q204</f>
        <v>0</v>
      </c>
      <c r="Y204" s="529">
        <f>+'NF-KSF-TRIAL-BAL-2020'!R204+'RA-TRIAL-BAL-2020'!R204+'DES-TRIAL-BAL-2020'!R204+'DMP-TRIAL-BAL-2020'!R204</f>
        <v>0</v>
      </c>
      <c r="Z204" s="528">
        <f>+'NF-KSF-TRIAL-BAL-2020'!S204+'RA-TRIAL-BAL-2020'!S204+'DES-TRIAL-BAL-2020'!S204+'DMP-TRIAL-BAL-2020'!S204</f>
        <v>0</v>
      </c>
      <c r="AA204" s="347">
        <f>+'NF-KSF-TRIAL-BAL-2020'!T204+'RA-TRIAL-BAL-2020'!T204+'DES-TRIAL-BAL-2020'!T204+'DMP-TRIAL-BAL-2020'!T204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>
        <v>413.45</v>
      </c>
      <c r="P205" s="121"/>
      <c r="Q205" s="325">
        <v>445.7</v>
      </c>
      <c r="R205" s="324">
        <v>859.15</v>
      </c>
      <c r="S205" s="27">
        <f t="shared" si="112"/>
        <v>0</v>
      </c>
      <c r="T205" s="28">
        <f t="shared" si="93"/>
        <v>0</v>
      </c>
      <c r="U205" s="51"/>
      <c r="V205" s="541">
        <f>+'NF-KSF-TRIAL-BAL-2020'!O205+'RA-TRIAL-BAL-2020'!O205+'DES-TRIAL-BAL-2020'!O205+'DMP-TRIAL-BAL-2020'!O205</f>
        <v>0</v>
      </c>
      <c r="W205" s="529">
        <f>+'NF-KSF-TRIAL-BAL-2020'!P205+'RA-TRIAL-BAL-2020'!P205+'DES-TRIAL-BAL-2020'!P205+'DMP-TRIAL-BAL-2020'!P205</f>
        <v>0</v>
      </c>
      <c r="X205" s="528">
        <f>+'NF-KSF-TRIAL-BAL-2020'!Q205+'RA-TRIAL-BAL-2020'!Q205+'DES-TRIAL-BAL-2020'!Q205+'DMP-TRIAL-BAL-2020'!Q205</f>
        <v>0</v>
      </c>
      <c r="Y205" s="529">
        <f>+'NF-KSF-TRIAL-BAL-2020'!R205+'RA-TRIAL-BAL-2020'!R205+'DES-TRIAL-BAL-2020'!R205+'DMP-TRIAL-BAL-2020'!R205</f>
        <v>0</v>
      </c>
      <c r="Z205" s="528">
        <f>+'NF-KSF-TRIAL-BAL-2020'!S205+'RA-TRIAL-BAL-2020'!S205+'DES-TRIAL-BAL-2020'!S205+'DMP-TRIAL-BAL-2020'!S205</f>
        <v>0</v>
      </c>
      <c r="AA205" s="347">
        <f>+'NF-KSF-TRIAL-BAL-2020'!T205+'RA-TRIAL-BAL-2020'!T205+'DES-TRIAL-BAL-2020'!T205+'DMP-TRIAL-BAL-2020'!T205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413.45</v>
      </c>
      <c r="AL205" s="970">
        <f t="shared" si="107"/>
        <v>0</v>
      </c>
      <c r="AM205" s="326">
        <f t="shared" si="115"/>
        <v>445.7</v>
      </c>
      <c r="AN205" s="970">
        <f t="shared" si="115"/>
        <v>859.15</v>
      </c>
      <c r="AO205" s="326">
        <f t="shared" si="114"/>
        <v>0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+'NF-KSF-TRIAL-BAL-2020'!O206+'RA-TRIAL-BAL-2020'!O206+'DES-TRIAL-BAL-2020'!O206+'DMP-TRIAL-BAL-2020'!O206</f>
        <v>0</v>
      </c>
      <c r="W206" s="529">
        <f>+'NF-KSF-TRIAL-BAL-2020'!P206+'RA-TRIAL-BAL-2020'!P206+'DES-TRIAL-BAL-2020'!P206+'DMP-TRIAL-BAL-2020'!P206</f>
        <v>0</v>
      </c>
      <c r="X206" s="587">
        <f>+'NF-KSF-TRIAL-BAL-2020'!Q206+'RA-TRIAL-BAL-2020'!Q206+'DES-TRIAL-BAL-2020'!Q206+'DMP-TRIAL-BAL-2020'!Q206</f>
        <v>0</v>
      </c>
      <c r="Y206" s="586">
        <f>+'NF-KSF-TRIAL-BAL-2020'!R206+'RA-TRIAL-BAL-2020'!R206+'DES-TRIAL-BAL-2020'!R206+'DMP-TRIAL-BAL-2020'!R206</f>
        <v>0</v>
      </c>
      <c r="Z206" s="587">
        <f>+'NF-KSF-TRIAL-BAL-2020'!S206+'RA-TRIAL-BAL-2020'!S206+'DES-TRIAL-BAL-2020'!S206+'DMP-TRIAL-BAL-2020'!S206</f>
        <v>0</v>
      </c>
      <c r="AA206" s="588">
        <f>+'NF-KSF-TRIAL-BAL-2020'!T206+'RA-TRIAL-BAL-2020'!T206+'DES-TRIAL-BAL-2020'!T206+'DMP-TRIAL-BAL-2020'!T206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+'NF-KSF-TRIAL-BAL-2020'!O207+'RA-TRIAL-BAL-2020'!O207+'DES-TRIAL-BAL-2020'!O207+'DMP-TRIAL-BAL-2020'!O207</f>
        <v>0</v>
      </c>
      <c r="W207" s="529">
        <f>+'NF-KSF-TRIAL-BAL-2020'!P207+'RA-TRIAL-BAL-2020'!P207+'DES-TRIAL-BAL-2020'!P207+'DMP-TRIAL-BAL-2020'!P207</f>
        <v>0</v>
      </c>
      <c r="X207" s="587">
        <f>+'NF-KSF-TRIAL-BAL-2020'!Q207+'RA-TRIAL-BAL-2020'!Q207+'DES-TRIAL-BAL-2020'!Q207+'DMP-TRIAL-BAL-2020'!Q207</f>
        <v>0</v>
      </c>
      <c r="Y207" s="586">
        <f>+'NF-KSF-TRIAL-BAL-2020'!R207+'RA-TRIAL-BAL-2020'!R207+'DES-TRIAL-BAL-2020'!R207+'DMP-TRIAL-BAL-2020'!R207</f>
        <v>0</v>
      </c>
      <c r="Z207" s="587">
        <f>+'NF-KSF-TRIAL-BAL-2020'!S207+'RA-TRIAL-BAL-2020'!S207+'DES-TRIAL-BAL-2020'!S207+'DMP-TRIAL-BAL-2020'!S207</f>
        <v>0</v>
      </c>
      <c r="AA207" s="588">
        <f>+'NF-KSF-TRIAL-BAL-2020'!T207+'RA-TRIAL-BAL-2020'!T207+'DES-TRIAL-BAL-2020'!T207+'DMP-TRIAL-BAL-2020'!T207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+'NF-KSF-TRIAL-BAL-2020'!O208+'RA-TRIAL-BAL-2020'!O208+'DES-TRIAL-BAL-2020'!O208+'DMP-TRIAL-BAL-2020'!O208</f>
        <v>0</v>
      </c>
      <c r="W208" s="529">
        <f>+'NF-KSF-TRIAL-BAL-2020'!P208+'RA-TRIAL-BAL-2020'!P208+'DES-TRIAL-BAL-2020'!P208+'DMP-TRIAL-BAL-2020'!P208</f>
        <v>0</v>
      </c>
      <c r="X208" s="587">
        <f>+'NF-KSF-TRIAL-BAL-2020'!Q208+'RA-TRIAL-BAL-2020'!Q208+'DES-TRIAL-BAL-2020'!Q208+'DMP-TRIAL-BAL-2020'!Q208</f>
        <v>0</v>
      </c>
      <c r="Y208" s="586">
        <f>+'NF-KSF-TRIAL-BAL-2020'!R208+'RA-TRIAL-BAL-2020'!R208+'DES-TRIAL-BAL-2020'!R208+'DMP-TRIAL-BAL-2020'!R208</f>
        <v>0</v>
      </c>
      <c r="Z208" s="587">
        <f>+'NF-KSF-TRIAL-BAL-2020'!S208+'RA-TRIAL-BAL-2020'!S208+'DES-TRIAL-BAL-2020'!S208+'DMP-TRIAL-BAL-2020'!S208</f>
        <v>0</v>
      </c>
      <c r="AA208" s="588">
        <f>+'NF-KSF-TRIAL-BAL-2020'!T208+'RA-TRIAL-BAL-2020'!T208+'DES-TRIAL-BAL-2020'!T208+'DMP-TRIAL-BAL-2020'!T208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+'NF-KSF-TRIAL-BAL-2020'!O209+'RA-TRIAL-BAL-2020'!O209+'DES-TRIAL-BAL-2020'!O209+'DMP-TRIAL-BAL-2020'!O209</f>
        <v>0</v>
      </c>
      <c r="W209" s="529">
        <f>+'NF-KSF-TRIAL-BAL-2020'!P209+'RA-TRIAL-BAL-2020'!P209+'DES-TRIAL-BAL-2020'!P209+'DMP-TRIAL-BAL-2020'!P209</f>
        <v>0</v>
      </c>
      <c r="X209" s="587">
        <f>+'NF-KSF-TRIAL-BAL-2020'!Q209+'RA-TRIAL-BAL-2020'!Q209+'DES-TRIAL-BAL-2020'!Q209+'DMP-TRIAL-BAL-2020'!Q209</f>
        <v>0</v>
      </c>
      <c r="Y209" s="586">
        <f>+'NF-KSF-TRIAL-BAL-2020'!R209+'RA-TRIAL-BAL-2020'!R209+'DES-TRIAL-BAL-2020'!R209+'DMP-TRIAL-BAL-2020'!R209</f>
        <v>0</v>
      </c>
      <c r="Z209" s="587">
        <f>+'NF-KSF-TRIAL-BAL-2020'!S209+'RA-TRIAL-BAL-2020'!S209+'DES-TRIAL-BAL-2020'!S209+'DMP-TRIAL-BAL-2020'!S209</f>
        <v>0</v>
      </c>
      <c r="AA209" s="588">
        <f>+'NF-KSF-TRIAL-BAL-2020'!T209+'RA-TRIAL-BAL-2020'!T209+'DES-TRIAL-BAL-2020'!T209+'DMP-TRIAL-BAL-2020'!T209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+'NF-KSF-TRIAL-BAL-2020'!O210+'RA-TRIAL-BAL-2020'!O210+'DES-TRIAL-BAL-2020'!O210+'DMP-TRIAL-BAL-2020'!O210</f>
        <v>0</v>
      </c>
      <c r="W210" s="529">
        <f>+'NF-KSF-TRIAL-BAL-2020'!P210+'RA-TRIAL-BAL-2020'!P210+'DES-TRIAL-BAL-2020'!P210+'DMP-TRIAL-BAL-2020'!P210</f>
        <v>0</v>
      </c>
      <c r="X210" s="587">
        <f>+'NF-KSF-TRIAL-BAL-2020'!Q210+'RA-TRIAL-BAL-2020'!Q210+'DES-TRIAL-BAL-2020'!Q210+'DMP-TRIAL-BAL-2020'!Q210</f>
        <v>0</v>
      </c>
      <c r="Y210" s="586">
        <f>+'NF-KSF-TRIAL-BAL-2020'!R210+'RA-TRIAL-BAL-2020'!R210+'DES-TRIAL-BAL-2020'!R210+'DMP-TRIAL-BAL-2020'!R210</f>
        <v>0</v>
      </c>
      <c r="Z210" s="587">
        <f>+'NF-KSF-TRIAL-BAL-2020'!S210+'RA-TRIAL-BAL-2020'!S210+'DES-TRIAL-BAL-2020'!S210+'DMP-TRIAL-BAL-2020'!S210</f>
        <v>0</v>
      </c>
      <c r="AA210" s="588">
        <f>+'NF-KSF-TRIAL-BAL-2020'!T210+'RA-TRIAL-BAL-2020'!T210+'DES-TRIAL-BAL-2020'!T210+'DMP-TRIAL-BAL-2020'!T210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+'NF-KSF-TRIAL-BAL-2020'!O211+'RA-TRIAL-BAL-2020'!O211+'DES-TRIAL-BAL-2020'!O211+'DMP-TRIAL-BAL-2020'!O211</f>
        <v>0</v>
      </c>
      <c r="W211" s="529">
        <f>+'NF-KSF-TRIAL-BAL-2020'!P211+'RA-TRIAL-BAL-2020'!P211+'DES-TRIAL-BAL-2020'!P211+'DMP-TRIAL-BAL-2020'!P211</f>
        <v>0</v>
      </c>
      <c r="X211" s="587">
        <f>+'NF-KSF-TRIAL-BAL-2020'!Q211+'RA-TRIAL-BAL-2020'!Q211+'DES-TRIAL-BAL-2020'!Q211+'DMP-TRIAL-BAL-2020'!Q211</f>
        <v>0</v>
      </c>
      <c r="Y211" s="586">
        <f>+'NF-KSF-TRIAL-BAL-2020'!R211+'RA-TRIAL-BAL-2020'!R211+'DES-TRIAL-BAL-2020'!R211+'DMP-TRIAL-BAL-2020'!R211</f>
        <v>0</v>
      </c>
      <c r="Z211" s="587">
        <f>+'NF-KSF-TRIAL-BAL-2020'!S211+'RA-TRIAL-BAL-2020'!S211+'DES-TRIAL-BAL-2020'!S211+'DMP-TRIAL-BAL-2020'!S211</f>
        <v>0</v>
      </c>
      <c r="AA211" s="588">
        <f>+'NF-KSF-TRIAL-BAL-2020'!T211+'RA-TRIAL-BAL-2020'!T211+'DES-TRIAL-BAL-2020'!T211+'DMP-TRIAL-BAL-2020'!T211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+'NF-KSF-TRIAL-BAL-2020'!O212+'RA-TRIAL-BAL-2020'!O212+'DES-TRIAL-BAL-2020'!O212+'DMP-TRIAL-BAL-2020'!O212</f>
        <v>0</v>
      </c>
      <c r="W212" s="529">
        <f>+'NF-KSF-TRIAL-BAL-2020'!P212+'RA-TRIAL-BAL-2020'!P212+'DES-TRIAL-BAL-2020'!P212+'DMP-TRIAL-BAL-2020'!P212</f>
        <v>0</v>
      </c>
      <c r="X212" s="587">
        <f>+'NF-KSF-TRIAL-BAL-2020'!Q212+'RA-TRIAL-BAL-2020'!Q212+'DES-TRIAL-BAL-2020'!Q212+'DMP-TRIAL-BAL-2020'!Q212</f>
        <v>0</v>
      </c>
      <c r="Y212" s="586">
        <f>+'NF-KSF-TRIAL-BAL-2020'!R212+'RA-TRIAL-BAL-2020'!R212+'DES-TRIAL-BAL-2020'!R212+'DMP-TRIAL-BAL-2020'!R212</f>
        <v>0</v>
      </c>
      <c r="Z212" s="587">
        <f>+'NF-KSF-TRIAL-BAL-2020'!S212+'RA-TRIAL-BAL-2020'!S212+'DES-TRIAL-BAL-2020'!S212+'DMP-TRIAL-BAL-2020'!S212</f>
        <v>0</v>
      </c>
      <c r="AA212" s="588">
        <f>+'NF-KSF-TRIAL-BAL-2020'!T212+'RA-TRIAL-BAL-2020'!T212+'DES-TRIAL-BAL-2020'!T212+'DMP-TRIAL-BAL-2020'!T212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+'NF-KSF-TRIAL-BAL-2020'!O213+'RA-TRIAL-BAL-2020'!O213+'DES-TRIAL-BAL-2020'!O213+'DMP-TRIAL-BAL-2020'!O213</f>
        <v>0</v>
      </c>
      <c r="W213" s="529">
        <f>+'NF-KSF-TRIAL-BAL-2020'!P213+'RA-TRIAL-BAL-2020'!P213+'DES-TRIAL-BAL-2020'!P213+'DMP-TRIAL-BAL-2020'!P213</f>
        <v>0</v>
      </c>
      <c r="X213" s="587">
        <f>+'NF-KSF-TRIAL-BAL-2020'!Q213+'RA-TRIAL-BAL-2020'!Q213+'DES-TRIAL-BAL-2020'!Q213+'DMP-TRIAL-BAL-2020'!Q213</f>
        <v>0</v>
      </c>
      <c r="Y213" s="586">
        <f>+'NF-KSF-TRIAL-BAL-2020'!R213+'RA-TRIAL-BAL-2020'!R213+'DES-TRIAL-BAL-2020'!R213+'DMP-TRIAL-BAL-2020'!R213</f>
        <v>0</v>
      </c>
      <c r="Z213" s="587">
        <f>+'NF-KSF-TRIAL-BAL-2020'!S213+'RA-TRIAL-BAL-2020'!S213+'DES-TRIAL-BAL-2020'!S213+'DMP-TRIAL-BAL-2020'!S213</f>
        <v>0</v>
      </c>
      <c r="AA213" s="588">
        <f>+'NF-KSF-TRIAL-BAL-2020'!T213+'RA-TRIAL-BAL-2020'!T213+'DES-TRIAL-BAL-2020'!T213+'DMP-TRIAL-BAL-2020'!T213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+'NF-KSF-TRIAL-BAL-2020'!O214+'RA-TRIAL-BAL-2020'!O214+'DES-TRIAL-BAL-2020'!O214+'DMP-TRIAL-BAL-2020'!O214</f>
        <v>0</v>
      </c>
      <c r="W214" s="529">
        <f>+'NF-KSF-TRIAL-BAL-2020'!P214+'RA-TRIAL-BAL-2020'!P214+'DES-TRIAL-BAL-2020'!P214+'DMP-TRIAL-BAL-2020'!P214</f>
        <v>0</v>
      </c>
      <c r="X214" s="587">
        <f>+'NF-KSF-TRIAL-BAL-2020'!Q214+'RA-TRIAL-BAL-2020'!Q214+'DES-TRIAL-BAL-2020'!Q214+'DMP-TRIAL-BAL-2020'!Q214</f>
        <v>0</v>
      </c>
      <c r="Y214" s="586">
        <f>+'NF-KSF-TRIAL-BAL-2020'!R214+'RA-TRIAL-BAL-2020'!R214+'DES-TRIAL-BAL-2020'!R214+'DMP-TRIAL-BAL-2020'!R214</f>
        <v>0</v>
      </c>
      <c r="Z214" s="587">
        <f>+'NF-KSF-TRIAL-BAL-2020'!S214+'RA-TRIAL-BAL-2020'!S214+'DES-TRIAL-BAL-2020'!S214+'DMP-TRIAL-BAL-2020'!S214</f>
        <v>0</v>
      </c>
      <c r="AA214" s="588">
        <f>+'NF-KSF-TRIAL-BAL-2020'!T214+'RA-TRIAL-BAL-2020'!T214+'DES-TRIAL-BAL-2020'!T214+'DMP-TRIAL-BAL-2020'!T214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+'NF-KSF-TRIAL-BAL-2020'!O215+'RA-TRIAL-BAL-2020'!O215+'DES-TRIAL-BAL-2020'!O215+'DMP-TRIAL-BAL-2020'!O215</f>
        <v>0</v>
      </c>
      <c r="W215" s="529">
        <f>+'NF-KSF-TRIAL-BAL-2020'!P215+'RA-TRIAL-BAL-2020'!P215+'DES-TRIAL-BAL-2020'!P215+'DMP-TRIAL-BAL-2020'!P215</f>
        <v>0</v>
      </c>
      <c r="X215" s="587">
        <f>+'NF-KSF-TRIAL-BAL-2020'!Q215+'RA-TRIAL-BAL-2020'!Q215+'DES-TRIAL-BAL-2020'!Q215+'DMP-TRIAL-BAL-2020'!Q215</f>
        <v>0</v>
      </c>
      <c r="Y215" s="586">
        <f>+'NF-KSF-TRIAL-BAL-2020'!R215+'RA-TRIAL-BAL-2020'!R215+'DES-TRIAL-BAL-2020'!R215+'DMP-TRIAL-BAL-2020'!R215</f>
        <v>0</v>
      </c>
      <c r="Z215" s="587">
        <f>+'NF-KSF-TRIAL-BAL-2020'!S215+'RA-TRIAL-BAL-2020'!S215+'DES-TRIAL-BAL-2020'!S215+'DMP-TRIAL-BAL-2020'!S215</f>
        <v>0</v>
      </c>
      <c r="AA215" s="588">
        <f>+'NF-KSF-TRIAL-BAL-2020'!T215+'RA-TRIAL-BAL-2020'!T215+'DES-TRIAL-BAL-2020'!T215+'DMP-TRIAL-BAL-2020'!T215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+'NF-KSF-TRIAL-BAL-2020'!O216+'RA-TRIAL-BAL-2020'!O216+'DES-TRIAL-BAL-2020'!O216+'DMP-TRIAL-BAL-2020'!O216</f>
        <v>0</v>
      </c>
      <c r="W216" s="529">
        <f>+'NF-KSF-TRIAL-BAL-2020'!P216+'RA-TRIAL-BAL-2020'!P216+'DES-TRIAL-BAL-2020'!P216+'DMP-TRIAL-BAL-2020'!P216</f>
        <v>0</v>
      </c>
      <c r="X216" s="587">
        <f>+'NF-KSF-TRIAL-BAL-2020'!Q216+'RA-TRIAL-BAL-2020'!Q216+'DES-TRIAL-BAL-2020'!Q216+'DMP-TRIAL-BAL-2020'!Q216</f>
        <v>0</v>
      </c>
      <c r="Y216" s="586">
        <f>+'NF-KSF-TRIAL-BAL-2020'!R216+'RA-TRIAL-BAL-2020'!R216+'DES-TRIAL-BAL-2020'!R216+'DMP-TRIAL-BAL-2020'!R216</f>
        <v>0</v>
      </c>
      <c r="Z216" s="587">
        <f>+'NF-KSF-TRIAL-BAL-2020'!S216+'RA-TRIAL-BAL-2020'!S216+'DES-TRIAL-BAL-2020'!S216+'DMP-TRIAL-BAL-2020'!S216</f>
        <v>0</v>
      </c>
      <c r="AA216" s="588">
        <f>+'NF-KSF-TRIAL-BAL-2020'!T216+'RA-TRIAL-BAL-2020'!T216+'DES-TRIAL-BAL-2020'!T216+'DMP-TRIAL-BAL-2020'!T216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/>
      <c r="P217" s="576"/>
      <c r="Q217" s="325">
        <v>4147.53</v>
      </c>
      <c r="R217" s="324">
        <v>4228.8500000000004</v>
      </c>
      <c r="S217" s="583">
        <f t="shared" si="112"/>
        <v>0</v>
      </c>
      <c r="T217" s="580">
        <f t="shared" si="93"/>
        <v>81.320000000000618</v>
      </c>
      <c r="U217" s="51"/>
      <c r="V217" s="541">
        <f>+'NF-KSF-TRIAL-BAL-2020'!O217+'RA-TRIAL-BAL-2020'!O217+'DES-TRIAL-BAL-2020'!O217+'DMP-TRIAL-BAL-2020'!O217</f>
        <v>0</v>
      </c>
      <c r="W217" s="529">
        <f>+'NF-KSF-TRIAL-BAL-2020'!P217+'RA-TRIAL-BAL-2020'!P217+'DES-TRIAL-BAL-2020'!P217+'DMP-TRIAL-BAL-2020'!P217</f>
        <v>0</v>
      </c>
      <c r="X217" s="587">
        <f>+'NF-KSF-TRIAL-BAL-2020'!Q217+'RA-TRIAL-BAL-2020'!Q217+'DES-TRIAL-BAL-2020'!Q217+'DMP-TRIAL-BAL-2020'!Q217</f>
        <v>4228.8500000000004</v>
      </c>
      <c r="Y217" s="586">
        <f>+'NF-KSF-TRIAL-BAL-2020'!R217+'RA-TRIAL-BAL-2020'!R217+'DES-TRIAL-BAL-2020'!R217+'DMP-TRIAL-BAL-2020'!R217</f>
        <v>4147.53</v>
      </c>
      <c r="Z217" s="587">
        <f>+'NF-KSF-TRIAL-BAL-2020'!S217+'RA-TRIAL-BAL-2020'!S217+'DES-TRIAL-BAL-2020'!S217+'DMP-TRIAL-BAL-2020'!S217</f>
        <v>81.320000000000618</v>
      </c>
      <c r="AA217" s="588">
        <f>+'NF-KSF-TRIAL-BAL-2020'!T217+'RA-TRIAL-BAL-2020'!T217+'DES-TRIAL-BAL-2020'!T217+'DMP-TRIAL-BAL-2020'!T217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8376.3799999999992</v>
      </c>
      <c r="AN217" s="970">
        <f t="shared" si="118"/>
        <v>8376.3799999999992</v>
      </c>
      <c r="AO217" s="326">
        <f t="shared" si="114"/>
        <v>81.320000000000618</v>
      </c>
      <c r="AP217" s="28">
        <f t="shared" si="108"/>
        <v>81.320000000000618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+'NF-KSF-TRIAL-BAL-2020'!O218+'RA-TRIAL-BAL-2020'!O218+'DES-TRIAL-BAL-2020'!O218+'DMP-TRIAL-BAL-2020'!O218</f>
        <v>0</v>
      </c>
      <c r="W218" s="529">
        <f>+'NF-KSF-TRIAL-BAL-2020'!P218+'RA-TRIAL-BAL-2020'!P218+'DES-TRIAL-BAL-2020'!P218+'DMP-TRIAL-BAL-2020'!P218</f>
        <v>0</v>
      </c>
      <c r="X218" s="587">
        <f>+'NF-KSF-TRIAL-BAL-2020'!Q218+'RA-TRIAL-BAL-2020'!Q218+'DES-TRIAL-BAL-2020'!Q218+'DMP-TRIAL-BAL-2020'!Q218</f>
        <v>0</v>
      </c>
      <c r="Y218" s="586">
        <f>+'NF-KSF-TRIAL-BAL-2020'!R218+'RA-TRIAL-BAL-2020'!R218+'DES-TRIAL-BAL-2020'!R218+'DMP-TRIAL-BAL-2020'!R218</f>
        <v>0</v>
      </c>
      <c r="Z218" s="587">
        <f>+'NF-KSF-TRIAL-BAL-2020'!S218+'RA-TRIAL-BAL-2020'!S218+'DES-TRIAL-BAL-2020'!S218+'DMP-TRIAL-BAL-2020'!S218</f>
        <v>0</v>
      </c>
      <c r="AA218" s="588">
        <f>+'NF-KSF-TRIAL-BAL-2020'!T218+'RA-TRIAL-BAL-2020'!T218+'DES-TRIAL-BAL-2020'!T218+'DMP-TRIAL-BAL-2020'!T218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+'NF-KSF-TRIAL-BAL-2020'!O219+'RA-TRIAL-BAL-2020'!O219+'DES-TRIAL-BAL-2020'!O219+'DMP-TRIAL-BAL-2020'!O219</f>
        <v>0</v>
      </c>
      <c r="W219" s="529">
        <f>+'NF-KSF-TRIAL-BAL-2020'!P219+'RA-TRIAL-BAL-2020'!P219+'DES-TRIAL-BAL-2020'!P219+'DMP-TRIAL-BAL-2020'!P219</f>
        <v>0</v>
      </c>
      <c r="X219" s="587">
        <f>+'NF-KSF-TRIAL-BAL-2020'!Q219+'RA-TRIAL-BAL-2020'!Q219+'DES-TRIAL-BAL-2020'!Q219+'DMP-TRIAL-BAL-2020'!Q219</f>
        <v>0</v>
      </c>
      <c r="Y219" s="586">
        <f>+'NF-KSF-TRIAL-BAL-2020'!R219+'RA-TRIAL-BAL-2020'!R219+'DES-TRIAL-BAL-2020'!R219+'DMP-TRIAL-BAL-2020'!R219</f>
        <v>0</v>
      </c>
      <c r="Z219" s="587">
        <f>+'NF-KSF-TRIAL-BAL-2020'!S219+'RA-TRIAL-BAL-2020'!S219+'DES-TRIAL-BAL-2020'!S219+'DMP-TRIAL-BAL-2020'!S219</f>
        <v>0</v>
      </c>
      <c r="AA219" s="588">
        <f>+'NF-KSF-TRIAL-BAL-2020'!T219+'RA-TRIAL-BAL-2020'!T219+'DES-TRIAL-BAL-2020'!T219+'DMP-TRIAL-BAL-2020'!T219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+'NF-KSF-TRIAL-BAL-2020'!O220+'RA-TRIAL-BAL-2020'!O220+'DES-TRIAL-BAL-2020'!O220+'DMP-TRIAL-BAL-2020'!O220</f>
        <v>0</v>
      </c>
      <c r="W220" s="529">
        <f>+'NF-KSF-TRIAL-BAL-2020'!P220+'RA-TRIAL-BAL-2020'!P220+'DES-TRIAL-BAL-2020'!P220+'DMP-TRIAL-BAL-2020'!P220</f>
        <v>0</v>
      </c>
      <c r="X220" s="587">
        <f>+'NF-KSF-TRIAL-BAL-2020'!Q220+'RA-TRIAL-BAL-2020'!Q220+'DES-TRIAL-BAL-2020'!Q220+'DMP-TRIAL-BAL-2020'!Q220</f>
        <v>0</v>
      </c>
      <c r="Y220" s="586">
        <f>+'NF-KSF-TRIAL-BAL-2020'!R220+'RA-TRIAL-BAL-2020'!R220+'DES-TRIAL-BAL-2020'!R220+'DMP-TRIAL-BAL-2020'!R220</f>
        <v>0</v>
      </c>
      <c r="Z220" s="587">
        <f>+'NF-KSF-TRIAL-BAL-2020'!S220+'RA-TRIAL-BAL-2020'!S220+'DES-TRIAL-BAL-2020'!S220+'DMP-TRIAL-BAL-2020'!S220</f>
        <v>0</v>
      </c>
      <c r="AA220" s="588">
        <f>+'NF-KSF-TRIAL-BAL-2020'!T220+'RA-TRIAL-BAL-2020'!T220+'DES-TRIAL-BAL-2020'!T220+'DMP-TRIAL-BAL-2020'!T220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+'NF-KSF-TRIAL-BAL-2020'!O221+'RA-TRIAL-BAL-2020'!O221+'DES-TRIAL-BAL-2020'!O221+'DMP-TRIAL-BAL-2020'!O221</f>
        <v>0</v>
      </c>
      <c r="W221" s="529">
        <f>+'NF-KSF-TRIAL-BAL-2020'!P221+'RA-TRIAL-BAL-2020'!P221+'DES-TRIAL-BAL-2020'!P221+'DMP-TRIAL-BAL-2020'!P221</f>
        <v>0</v>
      </c>
      <c r="X221" s="587">
        <f>+'NF-KSF-TRIAL-BAL-2020'!Q221+'RA-TRIAL-BAL-2020'!Q221+'DES-TRIAL-BAL-2020'!Q221+'DMP-TRIAL-BAL-2020'!Q221</f>
        <v>0</v>
      </c>
      <c r="Y221" s="586">
        <f>+'NF-KSF-TRIAL-BAL-2020'!R221+'RA-TRIAL-BAL-2020'!R221+'DES-TRIAL-BAL-2020'!R221+'DMP-TRIAL-BAL-2020'!R221</f>
        <v>0</v>
      </c>
      <c r="Z221" s="587">
        <f>+'NF-KSF-TRIAL-BAL-2020'!S221+'RA-TRIAL-BAL-2020'!S221+'DES-TRIAL-BAL-2020'!S221+'DMP-TRIAL-BAL-2020'!S221</f>
        <v>0</v>
      </c>
      <c r="AA221" s="588">
        <f>+'NF-KSF-TRIAL-BAL-2020'!T221+'RA-TRIAL-BAL-2020'!T221+'DES-TRIAL-BAL-2020'!T221+'DMP-TRIAL-BAL-2020'!T221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+'NF-KSF-TRIAL-BAL-2020'!O222+'RA-TRIAL-BAL-2020'!O222+'DES-TRIAL-BAL-2020'!O222+'DMP-TRIAL-BAL-2020'!O222</f>
        <v>0</v>
      </c>
      <c r="W222" s="529">
        <f>+'NF-KSF-TRIAL-BAL-2020'!P222+'RA-TRIAL-BAL-2020'!P222+'DES-TRIAL-BAL-2020'!P222+'DMP-TRIAL-BAL-2020'!P222</f>
        <v>0</v>
      </c>
      <c r="X222" s="587">
        <f>+'NF-KSF-TRIAL-BAL-2020'!Q222+'RA-TRIAL-BAL-2020'!Q222+'DES-TRIAL-BAL-2020'!Q222+'DMP-TRIAL-BAL-2020'!Q222</f>
        <v>0</v>
      </c>
      <c r="Y222" s="586">
        <f>+'NF-KSF-TRIAL-BAL-2020'!R222+'RA-TRIAL-BAL-2020'!R222+'DES-TRIAL-BAL-2020'!R222+'DMP-TRIAL-BAL-2020'!R222</f>
        <v>0</v>
      </c>
      <c r="Z222" s="587">
        <f>+'NF-KSF-TRIAL-BAL-2020'!S222+'RA-TRIAL-BAL-2020'!S222+'DES-TRIAL-BAL-2020'!S222+'DMP-TRIAL-BAL-2020'!S222</f>
        <v>0</v>
      </c>
      <c r="AA222" s="588">
        <f>+'NF-KSF-TRIAL-BAL-2020'!T222+'RA-TRIAL-BAL-2020'!T222+'DES-TRIAL-BAL-2020'!T222+'DMP-TRIAL-BAL-2020'!T222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+'NF-KSF-TRIAL-BAL-2020'!O223+'RA-TRIAL-BAL-2020'!O223+'DES-TRIAL-BAL-2020'!O223+'DMP-TRIAL-BAL-2020'!O223</f>
        <v>0</v>
      </c>
      <c r="W223" s="529">
        <f>+'NF-KSF-TRIAL-BAL-2020'!P223+'RA-TRIAL-BAL-2020'!P223+'DES-TRIAL-BAL-2020'!P223+'DMP-TRIAL-BAL-2020'!P223</f>
        <v>0</v>
      </c>
      <c r="X223" s="587">
        <f>+'NF-KSF-TRIAL-BAL-2020'!Q223+'RA-TRIAL-BAL-2020'!Q223+'DES-TRIAL-BAL-2020'!Q223+'DMP-TRIAL-BAL-2020'!Q223</f>
        <v>0</v>
      </c>
      <c r="Y223" s="586">
        <f>+'NF-KSF-TRIAL-BAL-2020'!R223+'RA-TRIAL-BAL-2020'!R223+'DES-TRIAL-BAL-2020'!R223+'DMP-TRIAL-BAL-2020'!R223</f>
        <v>0</v>
      </c>
      <c r="Z223" s="587">
        <f>+'NF-KSF-TRIAL-BAL-2020'!S223+'RA-TRIAL-BAL-2020'!S223+'DES-TRIAL-BAL-2020'!S223+'DMP-TRIAL-BAL-2020'!S223</f>
        <v>0</v>
      </c>
      <c r="AA223" s="588">
        <f>+'NF-KSF-TRIAL-BAL-2020'!T223+'RA-TRIAL-BAL-2020'!T223+'DES-TRIAL-BAL-2020'!T223+'DMP-TRIAL-BAL-2020'!T223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+'NF-KSF-TRIAL-BAL-2020'!O224+'RA-TRIAL-BAL-2020'!O224+'DES-TRIAL-BAL-2020'!O224+'DMP-TRIAL-BAL-2020'!O224</f>
        <v>0</v>
      </c>
      <c r="W224" s="529">
        <f>+'NF-KSF-TRIAL-BAL-2020'!P224+'RA-TRIAL-BAL-2020'!P224+'DES-TRIAL-BAL-2020'!P224+'DMP-TRIAL-BAL-2020'!P224</f>
        <v>0</v>
      </c>
      <c r="X224" s="587">
        <f>+'NF-KSF-TRIAL-BAL-2020'!Q224+'RA-TRIAL-BAL-2020'!Q224+'DES-TRIAL-BAL-2020'!Q224+'DMP-TRIAL-BAL-2020'!Q224</f>
        <v>0</v>
      </c>
      <c r="Y224" s="586">
        <f>+'NF-KSF-TRIAL-BAL-2020'!R224+'RA-TRIAL-BAL-2020'!R224+'DES-TRIAL-BAL-2020'!R224+'DMP-TRIAL-BAL-2020'!R224</f>
        <v>0</v>
      </c>
      <c r="Z224" s="587">
        <f>+'NF-KSF-TRIAL-BAL-2020'!S224+'RA-TRIAL-BAL-2020'!S224+'DES-TRIAL-BAL-2020'!S224+'DMP-TRIAL-BAL-2020'!S224</f>
        <v>0</v>
      </c>
      <c r="AA224" s="588">
        <f>+'NF-KSF-TRIAL-BAL-2020'!T224+'RA-TRIAL-BAL-2020'!T224+'DES-TRIAL-BAL-2020'!T224+'DMP-TRIAL-BAL-2020'!T224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+'NF-KSF-TRIAL-BAL-2020'!O225+'RA-TRIAL-BAL-2020'!O225+'DES-TRIAL-BAL-2020'!O225+'DMP-TRIAL-BAL-2020'!O225</f>
        <v>0</v>
      </c>
      <c r="W225" s="529">
        <f>+'NF-KSF-TRIAL-BAL-2020'!P225+'RA-TRIAL-BAL-2020'!P225+'DES-TRIAL-BAL-2020'!P225+'DMP-TRIAL-BAL-2020'!P225</f>
        <v>0</v>
      </c>
      <c r="X225" s="587">
        <f>+'NF-KSF-TRIAL-BAL-2020'!Q225+'RA-TRIAL-BAL-2020'!Q225+'DES-TRIAL-BAL-2020'!Q225+'DMP-TRIAL-BAL-2020'!Q225</f>
        <v>0</v>
      </c>
      <c r="Y225" s="586">
        <f>+'NF-KSF-TRIAL-BAL-2020'!R225+'RA-TRIAL-BAL-2020'!R225+'DES-TRIAL-BAL-2020'!R225+'DMP-TRIAL-BAL-2020'!R225</f>
        <v>0</v>
      </c>
      <c r="Z225" s="587">
        <f>+'NF-KSF-TRIAL-BAL-2020'!S225+'RA-TRIAL-BAL-2020'!S225+'DES-TRIAL-BAL-2020'!S225+'DMP-TRIAL-BAL-2020'!S225</f>
        <v>0</v>
      </c>
      <c r="AA225" s="588">
        <f>+'NF-KSF-TRIAL-BAL-2020'!T225+'RA-TRIAL-BAL-2020'!T225+'DES-TRIAL-BAL-2020'!T225+'DMP-TRIAL-BAL-2020'!T225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+'NF-KSF-TRIAL-BAL-2020'!O226+'RA-TRIAL-BAL-2020'!O226+'DES-TRIAL-BAL-2020'!O226+'DMP-TRIAL-BAL-2020'!O226</f>
        <v>0</v>
      </c>
      <c r="W226" s="529">
        <f>+'NF-KSF-TRIAL-BAL-2020'!P226+'RA-TRIAL-BAL-2020'!P226+'DES-TRIAL-BAL-2020'!P226+'DMP-TRIAL-BAL-2020'!P226</f>
        <v>0</v>
      </c>
      <c r="X226" s="587">
        <f>+'NF-KSF-TRIAL-BAL-2020'!Q226+'RA-TRIAL-BAL-2020'!Q226+'DES-TRIAL-BAL-2020'!Q226+'DMP-TRIAL-BAL-2020'!Q226</f>
        <v>0</v>
      </c>
      <c r="Y226" s="586">
        <f>+'NF-KSF-TRIAL-BAL-2020'!R226+'RA-TRIAL-BAL-2020'!R226+'DES-TRIAL-BAL-2020'!R226+'DMP-TRIAL-BAL-2020'!R226</f>
        <v>0</v>
      </c>
      <c r="Z226" s="587">
        <f>+'NF-KSF-TRIAL-BAL-2020'!S226+'RA-TRIAL-BAL-2020'!S226+'DES-TRIAL-BAL-2020'!S226+'DMP-TRIAL-BAL-2020'!S226</f>
        <v>0</v>
      </c>
      <c r="AA226" s="588">
        <f>+'NF-KSF-TRIAL-BAL-2020'!T226+'RA-TRIAL-BAL-2020'!T226+'DES-TRIAL-BAL-2020'!T226+'DMP-TRIAL-BAL-2020'!T226</f>
        <v>0</v>
      </c>
      <c r="AB226" s="51"/>
      <c r="AC226" s="575">
        <v>0</v>
      </c>
      <c r="AD226" s="576"/>
      <c r="AE226" s="122"/>
      <c r="AF226" s="324"/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+'NF-KSF-TRIAL-BAL-2020'!O227+'RA-TRIAL-BAL-2020'!O227+'DES-TRIAL-BAL-2020'!O227+'DMP-TRIAL-BAL-2020'!O227</f>
        <v>0</v>
      </c>
      <c r="W227" s="529">
        <f>+'NF-KSF-TRIAL-BAL-2020'!P227+'RA-TRIAL-BAL-2020'!P227+'DES-TRIAL-BAL-2020'!P227+'DMP-TRIAL-BAL-2020'!P227</f>
        <v>0</v>
      </c>
      <c r="X227" s="587">
        <f>+'NF-KSF-TRIAL-BAL-2020'!Q227+'RA-TRIAL-BAL-2020'!Q227+'DES-TRIAL-BAL-2020'!Q227+'DMP-TRIAL-BAL-2020'!Q227</f>
        <v>0</v>
      </c>
      <c r="Y227" s="586">
        <f>+'NF-KSF-TRIAL-BAL-2020'!R227+'RA-TRIAL-BAL-2020'!R227+'DES-TRIAL-BAL-2020'!R227+'DMP-TRIAL-BAL-2020'!R227</f>
        <v>0</v>
      </c>
      <c r="Z227" s="587">
        <f>+'NF-KSF-TRIAL-BAL-2020'!S227+'RA-TRIAL-BAL-2020'!S227+'DES-TRIAL-BAL-2020'!S227+'DMP-TRIAL-BAL-2020'!S227</f>
        <v>0</v>
      </c>
      <c r="AA227" s="588">
        <f>+'NF-KSF-TRIAL-BAL-2020'!T227+'RA-TRIAL-BAL-2020'!T227+'DES-TRIAL-BAL-2020'!T227+'DMP-TRIAL-BAL-2020'!T227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+'NF-KSF-TRIAL-BAL-2020'!O228+'RA-TRIAL-BAL-2020'!O228+'DES-TRIAL-BAL-2020'!O228+'DMP-TRIAL-BAL-2020'!O228</f>
        <v>0</v>
      </c>
      <c r="W228" s="529">
        <f>+'NF-KSF-TRIAL-BAL-2020'!P228+'RA-TRIAL-BAL-2020'!P228+'DES-TRIAL-BAL-2020'!P228+'DMP-TRIAL-BAL-2020'!P228</f>
        <v>0</v>
      </c>
      <c r="X228" s="587">
        <f>+'NF-KSF-TRIAL-BAL-2020'!Q228+'RA-TRIAL-BAL-2020'!Q228+'DES-TRIAL-BAL-2020'!Q228+'DMP-TRIAL-BAL-2020'!Q228</f>
        <v>0</v>
      </c>
      <c r="Y228" s="586">
        <f>+'NF-KSF-TRIAL-BAL-2020'!R228+'RA-TRIAL-BAL-2020'!R228+'DES-TRIAL-BAL-2020'!R228+'DMP-TRIAL-BAL-2020'!R228</f>
        <v>0</v>
      </c>
      <c r="Z228" s="587">
        <f>+'NF-KSF-TRIAL-BAL-2020'!S228+'RA-TRIAL-BAL-2020'!S228+'DES-TRIAL-BAL-2020'!S228+'DMP-TRIAL-BAL-2020'!S228</f>
        <v>0</v>
      </c>
      <c r="AA228" s="588">
        <f>+'NF-KSF-TRIAL-BAL-2020'!T228+'RA-TRIAL-BAL-2020'!T228+'DES-TRIAL-BAL-2020'!T228+'DMP-TRIAL-BAL-2020'!T228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+'NF-KSF-TRIAL-BAL-2020'!O229+'RA-TRIAL-BAL-2020'!O229+'DES-TRIAL-BAL-2020'!O229+'DMP-TRIAL-BAL-2020'!O229</f>
        <v>0</v>
      </c>
      <c r="W229" s="529">
        <f>+'NF-KSF-TRIAL-BAL-2020'!P229+'RA-TRIAL-BAL-2020'!P229+'DES-TRIAL-BAL-2020'!P229+'DMP-TRIAL-BAL-2020'!P229</f>
        <v>0</v>
      </c>
      <c r="X229" s="587">
        <f>+'NF-KSF-TRIAL-BAL-2020'!Q229+'RA-TRIAL-BAL-2020'!Q229+'DES-TRIAL-BAL-2020'!Q229+'DMP-TRIAL-BAL-2020'!Q229</f>
        <v>0</v>
      </c>
      <c r="Y229" s="586">
        <f>+'NF-KSF-TRIAL-BAL-2020'!R229+'RA-TRIAL-BAL-2020'!R229+'DES-TRIAL-BAL-2020'!R229+'DMP-TRIAL-BAL-2020'!R229</f>
        <v>0</v>
      </c>
      <c r="Z229" s="587">
        <f>+'NF-KSF-TRIAL-BAL-2020'!S229+'RA-TRIAL-BAL-2020'!S229+'DES-TRIAL-BAL-2020'!S229+'DMP-TRIAL-BAL-2020'!S229</f>
        <v>0</v>
      </c>
      <c r="AA229" s="588">
        <f>+'NF-KSF-TRIAL-BAL-2020'!T229+'RA-TRIAL-BAL-2020'!T229+'DES-TRIAL-BAL-2020'!T229+'DMP-TRIAL-BAL-2020'!T229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+'NF-KSF-TRIAL-BAL-2020'!O230+'RA-TRIAL-BAL-2020'!O230+'DES-TRIAL-BAL-2020'!O230+'DMP-TRIAL-BAL-2020'!O230</f>
        <v>0</v>
      </c>
      <c r="W230" s="529">
        <f>+'NF-KSF-TRIAL-BAL-2020'!P230+'RA-TRIAL-BAL-2020'!P230+'DES-TRIAL-BAL-2020'!P230+'DMP-TRIAL-BAL-2020'!P230</f>
        <v>0</v>
      </c>
      <c r="X230" s="587">
        <f>+'NF-KSF-TRIAL-BAL-2020'!Q230+'RA-TRIAL-BAL-2020'!Q230+'DES-TRIAL-BAL-2020'!Q230+'DMP-TRIAL-BAL-2020'!Q230</f>
        <v>0</v>
      </c>
      <c r="Y230" s="586">
        <f>+'NF-KSF-TRIAL-BAL-2020'!R230+'RA-TRIAL-BAL-2020'!R230+'DES-TRIAL-BAL-2020'!R230+'DMP-TRIAL-BAL-2020'!R230</f>
        <v>0</v>
      </c>
      <c r="Z230" s="587">
        <f>+'NF-KSF-TRIAL-BAL-2020'!S230+'RA-TRIAL-BAL-2020'!S230+'DES-TRIAL-BAL-2020'!S230+'DMP-TRIAL-BAL-2020'!S230</f>
        <v>0</v>
      </c>
      <c r="AA230" s="588">
        <f>+'NF-KSF-TRIAL-BAL-2020'!T230+'RA-TRIAL-BAL-2020'!T230+'DES-TRIAL-BAL-2020'!T230+'DMP-TRIAL-BAL-2020'!T230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+'NF-KSF-TRIAL-BAL-2020'!O231+'RA-TRIAL-BAL-2020'!O231+'DES-TRIAL-BAL-2020'!O231+'DMP-TRIAL-BAL-2020'!O231</f>
        <v>0</v>
      </c>
      <c r="W231" s="529">
        <f>+'NF-KSF-TRIAL-BAL-2020'!P231+'RA-TRIAL-BAL-2020'!P231+'DES-TRIAL-BAL-2020'!P231+'DMP-TRIAL-BAL-2020'!P231</f>
        <v>0</v>
      </c>
      <c r="X231" s="587">
        <f>+'NF-KSF-TRIAL-BAL-2020'!Q231+'RA-TRIAL-BAL-2020'!Q231+'DES-TRIAL-BAL-2020'!Q231+'DMP-TRIAL-BAL-2020'!Q231</f>
        <v>0</v>
      </c>
      <c r="Y231" s="586">
        <f>+'NF-KSF-TRIAL-BAL-2020'!R231+'RA-TRIAL-BAL-2020'!R231+'DES-TRIAL-BAL-2020'!R231+'DMP-TRIAL-BAL-2020'!R231</f>
        <v>0</v>
      </c>
      <c r="Z231" s="587">
        <f>+'NF-KSF-TRIAL-BAL-2020'!S231+'RA-TRIAL-BAL-2020'!S231+'DES-TRIAL-BAL-2020'!S231+'DMP-TRIAL-BAL-2020'!S231</f>
        <v>0</v>
      </c>
      <c r="AA231" s="588">
        <f>+'NF-KSF-TRIAL-BAL-2020'!T231+'RA-TRIAL-BAL-2020'!T231+'DES-TRIAL-BAL-2020'!T231+'DMP-TRIAL-BAL-2020'!T231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+'NF-KSF-TRIAL-BAL-2020'!O232+'RA-TRIAL-BAL-2020'!O232+'DES-TRIAL-BAL-2020'!O232+'DMP-TRIAL-BAL-2020'!O232</f>
        <v>0</v>
      </c>
      <c r="W232" s="529">
        <f>+'NF-KSF-TRIAL-BAL-2020'!P232+'RA-TRIAL-BAL-2020'!P232+'DES-TRIAL-BAL-2020'!P232+'DMP-TRIAL-BAL-2020'!P232</f>
        <v>0</v>
      </c>
      <c r="X232" s="587">
        <f>+'NF-KSF-TRIAL-BAL-2020'!Q232+'RA-TRIAL-BAL-2020'!Q232+'DES-TRIAL-BAL-2020'!Q232+'DMP-TRIAL-BAL-2020'!Q232</f>
        <v>0</v>
      </c>
      <c r="Y232" s="586">
        <f>+'NF-KSF-TRIAL-BAL-2020'!R232+'RA-TRIAL-BAL-2020'!R232+'DES-TRIAL-BAL-2020'!R232+'DMP-TRIAL-BAL-2020'!R232</f>
        <v>0</v>
      </c>
      <c r="Z232" s="587">
        <f>+'NF-KSF-TRIAL-BAL-2020'!S232+'RA-TRIAL-BAL-2020'!S232+'DES-TRIAL-BAL-2020'!S232+'DMP-TRIAL-BAL-2020'!S232</f>
        <v>0</v>
      </c>
      <c r="AA232" s="588">
        <f>+'NF-KSF-TRIAL-BAL-2020'!T232+'RA-TRIAL-BAL-2020'!T232+'DES-TRIAL-BAL-2020'!T232+'DMP-TRIAL-BAL-2020'!T232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+'NF-KSF-TRIAL-BAL-2020'!O233+'RA-TRIAL-BAL-2020'!O233+'DES-TRIAL-BAL-2020'!O233+'DMP-TRIAL-BAL-2020'!O233</f>
        <v>0</v>
      </c>
      <c r="W233" s="529">
        <f>+'NF-KSF-TRIAL-BAL-2020'!P233+'RA-TRIAL-BAL-2020'!P233+'DES-TRIAL-BAL-2020'!P233+'DMP-TRIAL-BAL-2020'!P233</f>
        <v>0</v>
      </c>
      <c r="X233" s="587">
        <f>+'NF-KSF-TRIAL-BAL-2020'!Q233+'RA-TRIAL-BAL-2020'!Q233+'DES-TRIAL-BAL-2020'!Q233+'DMP-TRIAL-BAL-2020'!Q233</f>
        <v>0</v>
      </c>
      <c r="Y233" s="586">
        <f>+'NF-KSF-TRIAL-BAL-2020'!R233+'RA-TRIAL-BAL-2020'!R233+'DES-TRIAL-BAL-2020'!R233+'DMP-TRIAL-BAL-2020'!R233</f>
        <v>0</v>
      </c>
      <c r="Z233" s="587">
        <f>+'NF-KSF-TRIAL-BAL-2020'!S233+'RA-TRIAL-BAL-2020'!S233+'DES-TRIAL-BAL-2020'!S233+'DMP-TRIAL-BAL-2020'!S233</f>
        <v>0</v>
      </c>
      <c r="AA233" s="588">
        <f>+'NF-KSF-TRIAL-BAL-2020'!T233+'RA-TRIAL-BAL-2020'!T233+'DES-TRIAL-BAL-2020'!T233+'DMP-TRIAL-BAL-2020'!T233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+'NF-KSF-TRIAL-BAL-2020'!O234+'RA-TRIAL-BAL-2020'!O234+'DES-TRIAL-BAL-2020'!O234+'DMP-TRIAL-BAL-2020'!O234</f>
        <v>0</v>
      </c>
      <c r="W234" s="529">
        <f>+'NF-KSF-TRIAL-BAL-2020'!P234+'RA-TRIAL-BAL-2020'!P234+'DES-TRIAL-BAL-2020'!P234+'DMP-TRIAL-BAL-2020'!P234</f>
        <v>0</v>
      </c>
      <c r="X234" s="587">
        <f>+'NF-KSF-TRIAL-BAL-2020'!Q234+'RA-TRIAL-BAL-2020'!Q234+'DES-TRIAL-BAL-2020'!Q234+'DMP-TRIAL-BAL-2020'!Q234</f>
        <v>0</v>
      </c>
      <c r="Y234" s="586">
        <f>+'NF-KSF-TRIAL-BAL-2020'!R234+'RA-TRIAL-BAL-2020'!R234+'DES-TRIAL-BAL-2020'!R234+'DMP-TRIAL-BAL-2020'!R234</f>
        <v>0</v>
      </c>
      <c r="Z234" s="587">
        <f>+'NF-KSF-TRIAL-BAL-2020'!S234+'RA-TRIAL-BAL-2020'!S234+'DES-TRIAL-BAL-2020'!S234+'DMP-TRIAL-BAL-2020'!S234</f>
        <v>0</v>
      </c>
      <c r="AA234" s="588">
        <f>+'NF-KSF-TRIAL-BAL-2020'!T234+'RA-TRIAL-BAL-2020'!T234+'DES-TRIAL-BAL-2020'!T234+'DMP-TRIAL-BAL-2020'!T234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+'NF-KSF-TRIAL-BAL-2020'!O235+'RA-TRIAL-BAL-2020'!O235+'DES-TRIAL-BAL-2020'!O235+'DMP-TRIAL-BAL-2020'!O235</f>
        <v>0</v>
      </c>
      <c r="W235" s="529">
        <f>+'NF-KSF-TRIAL-BAL-2020'!P235+'RA-TRIAL-BAL-2020'!P235+'DES-TRIAL-BAL-2020'!P235+'DMP-TRIAL-BAL-2020'!P235</f>
        <v>0</v>
      </c>
      <c r="X235" s="587">
        <f>+'NF-KSF-TRIAL-BAL-2020'!Q235+'RA-TRIAL-BAL-2020'!Q235+'DES-TRIAL-BAL-2020'!Q235+'DMP-TRIAL-BAL-2020'!Q235</f>
        <v>0</v>
      </c>
      <c r="Y235" s="586">
        <f>+'NF-KSF-TRIAL-BAL-2020'!R235+'RA-TRIAL-BAL-2020'!R235+'DES-TRIAL-BAL-2020'!R235+'DMP-TRIAL-BAL-2020'!R235</f>
        <v>0</v>
      </c>
      <c r="Z235" s="587">
        <f>+'NF-KSF-TRIAL-BAL-2020'!S235+'RA-TRIAL-BAL-2020'!S235+'DES-TRIAL-BAL-2020'!S235+'DMP-TRIAL-BAL-2020'!S235</f>
        <v>0</v>
      </c>
      <c r="AA235" s="588">
        <f>+'NF-KSF-TRIAL-BAL-2020'!T235+'RA-TRIAL-BAL-2020'!T235+'DES-TRIAL-BAL-2020'!T235+'DMP-TRIAL-BAL-2020'!T235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+'NF-KSF-TRIAL-BAL-2020'!O236+'RA-TRIAL-BAL-2020'!O236+'DES-TRIAL-BAL-2020'!O236+'DMP-TRIAL-BAL-2020'!O236</f>
        <v>0</v>
      </c>
      <c r="W236" s="529">
        <f>+'NF-KSF-TRIAL-BAL-2020'!P236+'RA-TRIAL-BAL-2020'!P236+'DES-TRIAL-BAL-2020'!P236+'DMP-TRIAL-BAL-2020'!P236</f>
        <v>0</v>
      </c>
      <c r="X236" s="587">
        <f>+'NF-KSF-TRIAL-BAL-2020'!Q236+'RA-TRIAL-BAL-2020'!Q236+'DES-TRIAL-BAL-2020'!Q236+'DMP-TRIAL-BAL-2020'!Q236</f>
        <v>0</v>
      </c>
      <c r="Y236" s="586">
        <f>+'NF-KSF-TRIAL-BAL-2020'!R236+'RA-TRIAL-BAL-2020'!R236+'DES-TRIAL-BAL-2020'!R236+'DMP-TRIAL-BAL-2020'!R236</f>
        <v>0</v>
      </c>
      <c r="Z236" s="587">
        <f>+'NF-KSF-TRIAL-BAL-2020'!S236+'RA-TRIAL-BAL-2020'!S236+'DES-TRIAL-BAL-2020'!S236+'DMP-TRIAL-BAL-2020'!S236</f>
        <v>0</v>
      </c>
      <c r="AA236" s="588">
        <f>+'NF-KSF-TRIAL-BAL-2020'!T236+'RA-TRIAL-BAL-2020'!T236+'DES-TRIAL-BAL-2020'!T236+'DMP-TRIAL-BAL-2020'!T236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+'NF-KSF-TRIAL-BAL-2020'!O237+'RA-TRIAL-BAL-2020'!O237+'DES-TRIAL-BAL-2020'!O237+'DMP-TRIAL-BAL-2020'!O237</f>
        <v>0</v>
      </c>
      <c r="W237" s="529">
        <f>+'NF-KSF-TRIAL-BAL-2020'!P237+'RA-TRIAL-BAL-2020'!P237+'DES-TRIAL-BAL-2020'!P237+'DMP-TRIAL-BAL-2020'!P237</f>
        <v>0</v>
      </c>
      <c r="X237" s="587">
        <f>+'NF-KSF-TRIAL-BAL-2020'!Q237+'RA-TRIAL-BAL-2020'!Q237+'DES-TRIAL-BAL-2020'!Q237+'DMP-TRIAL-BAL-2020'!Q237</f>
        <v>0</v>
      </c>
      <c r="Y237" s="586">
        <f>+'NF-KSF-TRIAL-BAL-2020'!R237+'RA-TRIAL-BAL-2020'!R237+'DES-TRIAL-BAL-2020'!R237+'DMP-TRIAL-BAL-2020'!R237</f>
        <v>0</v>
      </c>
      <c r="Z237" s="587">
        <f>+'NF-KSF-TRIAL-BAL-2020'!S237+'RA-TRIAL-BAL-2020'!S237+'DES-TRIAL-BAL-2020'!S237+'DMP-TRIAL-BAL-2020'!S237</f>
        <v>0</v>
      </c>
      <c r="AA237" s="588">
        <f>+'NF-KSF-TRIAL-BAL-2020'!T237+'RA-TRIAL-BAL-2020'!T237+'DES-TRIAL-BAL-2020'!T237+'DMP-TRIAL-BAL-2020'!T237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+'NF-KSF-TRIAL-BAL-2020'!O238+'RA-TRIAL-BAL-2020'!O238+'DES-TRIAL-BAL-2020'!O238+'DMP-TRIAL-BAL-2020'!O238</f>
        <v>0</v>
      </c>
      <c r="W238" s="529">
        <f>+'NF-KSF-TRIAL-BAL-2020'!P238+'RA-TRIAL-BAL-2020'!P238+'DES-TRIAL-BAL-2020'!P238+'DMP-TRIAL-BAL-2020'!P238</f>
        <v>0</v>
      </c>
      <c r="X238" s="587">
        <f>+'NF-KSF-TRIAL-BAL-2020'!Q238+'RA-TRIAL-BAL-2020'!Q238+'DES-TRIAL-BAL-2020'!Q238+'DMP-TRIAL-BAL-2020'!Q238</f>
        <v>0</v>
      </c>
      <c r="Y238" s="586">
        <f>+'NF-KSF-TRIAL-BAL-2020'!R238+'RA-TRIAL-BAL-2020'!R238+'DES-TRIAL-BAL-2020'!R238+'DMP-TRIAL-BAL-2020'!R238</f>
        <v>0</v>
      </c>
      <c r="Z238" s="587">
        <f>+'NF-KSF-TRIAL-BAL-2020'!S238+'RA-TRIAL-BAL-2020'!S238+'DES-TRIAL-BAL-2020'!S238+'DMP-TRIAL-BAL-2020'!S238</f>
        <v>0</v>
      </c>
      <c r="AA238" s="588">
        <f>+'NF-KSF-TRIAL-BAL-2020'!T238+'RA-TRIAL-BAL-2020'!T238+'DES-TRIAL-BAL-2020'!T238+'DMP-TRIAL-BAL-2020'!T238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+'NF-KSF-TRIAL-BAL-2020'!O239+'RA-TRIAL-BAL-2020'!O239+'DES-TRIAL-BAL-2020'!O239+'DMP-TRIAL-BAL-2020'!O239</f>
        <v>0</v>
      </c>
      <c r="W239" s="529">
        <f>+'NF-KSF-TRIAL-BAL-2020'!P239+'RA-TRIAL-BAL-2020'!P239+'DES-TRIAL-BAL-2020'!P239+'DMP-TRIAL-BAL-2020'!P239</f>
        <v>0</v>
      </c>
      <c r="X239" s="587">
        <f>+'NF-KSF-TRIAL-BAL-2020'!Q239+'RA-TRIAL-BAL-2020'!Q239+'DES-TRIAL-BAL-2020'!Q239+'DMP-TRIAL-BAL-2020'!Q239</f>
        <v>0</v>
      </c>
      <c r="Y239" s="586">
        <f>+'NF-KSF-TRIAL-BAL-2020'!R239+'RA-TRIAL-BAL-2020'!R239+'DES-TRIAL-BAL-2020'!R239+'DMP-TRIAL-BAL-2020'!R239</f>
        <v>0</v>
      </c>
      <c r="Z239" s="587">
        <f>+'NF-KSF-TRIAL-BAL-2020'!S239+'RA-TRIAL-BAL-2020'!S239+'DES-TRIAL-BAL-2020'!S239+'DMP-TRIAL-BAL-2020'!S239</f>
        <v>0</v>
      </c>
      <c r="AA239" s="588">
        <f>+'NF-KSF-TRIAL-BAL-2020'!T239+'RA-TRIAL-BAL-2020'!T239+'DES-TRIAL-BAL-2020'!T239+'DMP-TRIAL-BAL-2020'!T239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+'NF-KSF-TRIAL-BAL-2020'!O240+'RA-TRIAL-BAL-2020'!O240+'DES-TRIAL-BAL-2020'!O240+'DMP-TRIAL-BAL-2020'!O240</f>
        <v>0</v>
      </c>
      <c r="W240" s="529">
        <f>+'NF-KSF-TRIAL-BAL-2020'!P240+'RA-TRIAL-BAL-2020'!P240+'DES-TRIAL-BAL-2020'!P240+'DMP-TRIAL-BAL-2020'!P240</f>
        <v>0</v>
      </c>
      <c r="X240" s="587">
        <f>+'NF-KSF-TRIAL-BAL-2020'!Q240+'RA-TRIAL-BAL-2020'!Q240+'DES-TRIAL-BAL-2020'!Q240+'DMP-TRIAL-BAL-2020'!Q240</f>
        <v>0</v>
      </c>
      <c r="Y240" s="586">
        <f>+'NF-KSF-TRIAL-BAL-2020'!R240+'RA-TRIAL-BAL-2020'!R240+'DES-TRIAL-BAL-2020'!R240+'DMP-TRIAL-BAL-2020'!R240</f>
        <v>0</v>
      </c>
      <c r="Z240" s="587">
        <f>+'NF-KSF-TRIAL-BAL-2020'!S240+'RA-TRIAL-BAL-2020'!S240+'DES-TRIAL-BAL-2020'!S240+'DMP-TRIAL-BAL-2020'!S240</f>
        <v>0</v>
      </c>
      <c r="AA240" s="588">
        <f>+'NF-KSF-TRIAL-BAL-2020'!T240+'RA-TRIAL-BAL-2020'!T240+'DES-TRIAL-BAL-2020'!T240+'DMP-TRIAL-BAL-2020'!T240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+'NF-KSF-TRIAL-BAL-2020'!O241+'RA-TRIAL-BAL-2020'!O241+'DES-TRIAL-BAL-2020'!O241+'DMP-TRIAL-BAL-2020'!O241</f>
        <v>0</v>
      </c>
      <c r="W241" s="529">
        <f>+'NF-KSF-TRIAL-BAL-2020'!P241+'RA-TRIAL-BAL-2020'!P241+'DES-TRIAL-BAL-2020'!P241+'DMP-TRIAL-BAL-2020'!P241</f>
        <v>0</v>
      </c>
      <c r="X241" s="587">
        <f>+'NF-KSF-TRIAL-BAL-2020'!Q241+'RA-TRIAL-BAL-2020'!Q241+'DES-TRIAL-BAL-2020'!Q241+'DMP-TRIAL-BAL-2020'!Q241</f>
        <v>0</v>
      </c>
      <c r="Y241" s="586">
        <f>+'NF-KSF-TRIAL-BAL-2020'!R241+'RA-TRIAL-BAL-2020'!R241+'DES-TRIAL-BAL-2020'!R241+'DMP-TRIAL-BAL-2020'!R241</f>
        <v>0</v>
      </c>
      <c r="Z241" s="587">
        <f>+'NF-KSF-TRIAL-BAL-2020'!S241+'RA-TRIAL-BAL-2020'!S241+'DES-TRIAL-BAL-2020'!S241+'DMP-TRIAL-BAL-2020'!S241</f>
        <v>0</v>
      </c>
      <c r="AA241" s="588">
        <f>+'NF-KSF-TRIAL-BAL-2020'!T241+'RA-TRIAL-BAL-2020'!T241+'DES-TRIAL-BAL-2020'!T241+'DMP-TRIAL-BAL-2020'!T241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+'NF-KSF-TRIAL-BAL-2020'!O242+'RA-TRIAL-BAL-2020'!O242+'DES-TRIAL-BAL-2020'!O242+'DMP-TRIAL-BAL-2020'!O242</f>
        <v>0</v>
      </c>
      <c r="W242" s="529">
        <f>+'NF-KSF-TRIAL-BAL-2020'!P242+'RA-TRIAL-BAL-2020'!P242+'DES-TRIAL-BAL-2020'!P242+'DMP-TRIAL-BAL-2020'!P242</f>
        <v>0</v>
      </c>
      <c r="X242" s="587">
        <f>+'NF-KSF-TRIAL-BAL-2020'!Q242+'RA-TRIAL-BAL-2020'!Q242+'DES-TRIAL-BAL-2020'!Q242+'DMP-TRIAL-BAL-2020'!Q242</f>
        <v>0</v>
      </c>
      <c r="Y242" s="586">
        <f>+'NF-KSF-TRIAL-BAL-2020'!R242+'RA-TRIAL-BAL-2020'!R242+'DES-TRIAL-BAL-2020'!R242+'DMP-TRIAL-BAL-2020'!R242</f>
        <v>0</v>
      </c>
      <c r="Z242" s="587">
        <f>+'NF-KSF-TRIAL-BAL-2020'!S242+'RA-TRIAL-BAL-2020'!S242+'DES-TRIAL-BAL-2020'!S242+'DMP-TRIAL-BAL-2020'!S242</f>
        <v>0</v>
      </c>
      <c r="AA242" s="588">
        <f>+'NF-KSF-TRIAL-BAL-2020'!T242+'RA-TRIAL-BAL-2020'!T242+'DES-TRIAL-BAL-2020'!T242+'DMP-TRIAL-BAL-2020'!T242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+'NF-KSF-TRIAL-BAL-2020'!O243+'RA-TRIAL-BAL-2020'!O243+'DES-TRIAL-BAL-2020'!O243+'DMP-TRIAL-BAL-2020'!O243</f>
        <v>0</v>
      </c>
      <c r="W243" s="529">
        <f>+'NF-KSF-TRIAL-BAL-2020'!P243+'RA-TRIAL-BAL-2020'!P243+'DES-TRIAL-BAL-2020'!P243+'DMP-TRIAL-BAL-2020'!P243</f>
        <v>0</v>
      </c>
      <c r="X243" s="587">
        <f>+'NF-KSF-TRIAL-BAL-2020'!Q243+'RA-TRIAL-BAL-2020'!Q243+'DES-TRIAL-BAL-2020'!Q243+'DMP-TRIAL-BAL-2020'!Q243</f>
        <v>0</v>
      </c>
      <c r="Y243" s="586">
        <f>+'NF-KSF-TRIAL-BAL-2020'!R243+'RA-TRIAL-BAL-2020'!R243+'DES-TRIAL-BAL-2020'!R243+'DMP-TRIAL-BAL-2020'!R243</f>
        <v>0</v>
      </c>
      <c r="Z243" s="587">
        <f>+'NF-KSF-TRIAL-BAL-2020'!S243+'RA-TRIAL-BAL-2020'!S243+'DES-TRIAL-BAL-2020'!S243+'DMP-TRIAL-BAL-2020'!S243</f>
        <v>0</v>
      </c>
      <c r="AA243" s="588">
        <f>+'NF-KSF-TRIAL-BAL-2020'!T243+'RA-TRIAL-BAL-2020'!T243+'DES-TRIAL-BAL-2020'!T243+'DMP-TRIAL-BAL-2020'!T243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+'NF-KSF-TRIAL-BAL-2020'!O244+'RA-TRIAL-BAL-2020'!O244+'DES-TRIAL-BAL-2020'!O244+'DMP-TRIAL-BAL-2020'!O244</f>
        <v>0</v>
      </c>
      <c r="W244" s="529">
        <f>+'NF-KSF-TRIAL-BAL-2020'!P244+'RA-TRIAL-BAL-2020'!P244+'DES-TRIAL-BAL-2020'!P244+'DMP-TRIAL-BAL-2020'!P244</f>
        <v>0</v>
      </c>
      <c r="X244" s="587">
        <f>+'NF-KSF-TRIAL-BAL-2020'!Q244+'RA-TRIAL-BAL-2020'!Q244+'DES-TRIAL-BAL-2020'!Q244+'DMP-TRIAL-BAL-2020'!Q244</f>
        <v>0</v>
      </c>
      <c r="Y244" s="586">
        <f>+'NF-KSF-TRIAL-BAL-2020'!R244+'RA-TRIAL-BAL-2020'!R244+'DES-TRIAL-BAL-2020'!R244+'DMP-TRIAL-BAL-2020'!R244</f>
        <v>0</v>
      </c>
      <c r="Z244" s="587">
        <f>+'NF-KSF-TRIAL-BAL-2020'!S244+'RA-TRIAL-BAL-2020'!S244+'DES-TRIAL-BAL-2020'!S244+'DMP-TRIAL-BAL-2020'!S244</f>
        <v>0</v>
      </c>
      <c r="AA244" s="588">
        <f>+'NF-KSF-TRIAL-BAL-2020'!T244+'RA-TRIAL-BAL-2020'!T244+'DES-TRIAL-BAL-2020'!T244+'DMP-TRIAL-BAL-2020'!T244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+'NF-KSF-TRIAL-BAL-2020'!O245+'RA-TRIAL-BAL-2020'!O245+'DES-TRIAL-BAL-2020'!O245+'DMP-TRIAL-BAL-2020'!O245</f>
        <v>0</v>
      </c>
      <c r="W245" s="529">
        <f>+'NF-KSF-TRIAL-BAL-2020'!P245+'RA-TRIAL-BAL-2020'!P245+'DES-TRIAL-BAL-2020'!P245+'DMP-TRIAL-BAL-2020'!P245</f>
        <v>0</v>
      </c>
      <c r="X245" s="587">
        <f>+'NF-KSF-TRIAL-BAL-2020'!Q245+'RA-TRIAL-BAL-2020'!Q245+'DES-TRIAL-BAL-2020'!Q245+'DMP-TRIAL-BAL-2020'!Q245</f>
        <v>0</v>
      </c>
      <c r="Y245" s="586">
        <f>+'NF-KSF-TRIAL-BAL-2020'!R245+'RA-TRIAL-BAL-2020'!R245+'DES-TRIAL-BAL-2020'!R245+'DMP-TRIAL-BAL-2020'!R245</f>
        <v>0</v>
      </c>
      <c r="Z245" s="587">
        <f>+'NF-KSF-TRIAL-BAL-2020'!S245+'RA-TRIAL-BAL-2020'!S245+'DES-TRIAL-BAL-2020'!S245+'DMP-TRIAL-BAL-2020'!S245</f>
        <v>0</v>
      </c>
      <c r="AA245" s="588">
        <f>+'NF-KSF-TRIAL-BAL-2020'!T245+'RA-TRIAL-BAL-2020'!T245+'DES-TRIAL-BAL-2020'!T245+'DMP-TRIAL-BAL-2020'!T245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+'NF-KSF-TRIAL-BAL-2020'!O246+'RA-TRIAL-BAL-2020'!O246+'DES-TRIAL-BAL-2020'!O246+'DMP-TRIAL-BAL-2020'!O246</f>
        <v>0</v>
      </c>
      <c r="W246" s="529">
        <f>+'NF-KSF-TRIAL-BAL-2020'!P246+'RA-TRIAL-BAL-2020'!P246+'DES-TRIAL-BAL-2020'!P246+'DMP-TRIAL-BAL-2020'!P246</f>
        <v>0</v>
      </c>
      <c r="X246" s="587">
        <f>+'NF-KSF-TRIAL-BAL-2020'!Q246+'RA-TRIAL-BAL-2020'!Q246+'DES-TRIAL-BAL-2020'!Q246+'DMP-TRIAL-BAL-2020'!Q246</f>
        <v>0</v>
      </c>
      <c r="Y246" s="586">
        <f>+'NF-KSF-TRIAL-BAL-2020'!R246+'RA-TRIAL-BAL-2020'!R246+'DES-TRIAL-BAL-2020'!R246+'DMP-TRIAL-BAL-2020'!R246</f>
        <v>0</v>
      </c>
      <c r="Z246" s="587">
        <f>+'NF-KSF-TRIAL-BAL-2020'!S246+'RA-TRIAL-BAL-2020'!S246+'DES-TRIAL-BAL-2020'!S246+'DMP-TRIAL-BAL-2020'!S246</f>
        <v>0</v>
      </c>
      <c r="AA246" s="588">
        <f>+'NF-KSF-TRIAL-BAL-2020'!T246+'RA-TRIAL-BAL-2020'!T246+'DES-TRIAL-BAL-2020'!T246+'DMP-TRIAL-BAL-2020'!T246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+'NF-KSF-TRIAL-BAL-2020'!O247+'RA-TRIAL-BAL-2020'!O247+'DES-TRIAL-BAL-2020'!O247+'DMP-TRIAL-BAL-2020'!O247</f>
        <v>0</v>
      </c>
      <c r="W247" s="529">
        <f>+'NF-KSF-TRIAL-BAL-2020'!P247+'RA-TRIAL-BAL-2020'!P247+'DES-TRIAL-BAL-2020'!P247+'DMP-TRIAL-BAL-2020'!P247</f>
        <v>0</v>
      </c>
      <c r="X247" s="587">
        <f>+'NF-KSF-TRIAL-BAL-2020'!Q247+'RA-TRIAL-BAL-2020'!Q247+'DES-TRIAL-BAL-2020'!Q247+'DMP-TRIAL-BAL-2020'!Q247</f>
        <v>0</v>
      </c>
      <c r="Y247" s="586">
        <f>+'NF-KSF-TRIAL-BAL-2020'!R247+'RA-TRIAL-BAL-2020'!R247+'DES-TRIAL-BAL-2020'!R247+'DMP-TRIAL-BAL-2020'!R247</f>
        <v>0</v>
      </c>
      <c r="Z247" s="587">
        <f>+'NF-KSF-TRIAL-BAL-2020'!S247+'RA-TRIAL-BAL-2020'!S247+'DES-TRIAL-BAL-2020'!S247+'DMP-TRIAL-BAL-2020'!S247</f>
        <v>0</v>
      </c>
      <c r="AA247" s="588">
        <f>+'NF-KSF-TRIAL-BAL-2020'!T247+'RA-TRIAL-BAL-2020'!T247+'DES-TRIAL-BAL-2020'!T247+'DMP-TRIAL-BAL-2020'!T247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+'NF-KSF-TRIAL-BAL-2020'!O248+'RA-TRIAL-BAL-2020'!O248+'DES-TRIAL-BAL-2020'!O248+'DMP-TRIAL-BAL-2020'!O248</f>
        <v>0</v>
      </c>
      <c r="W248" s="529">
        <f>+'NF-KSF-TRIAL-BAL-2020'!P248+'RA-TRIAL-BAL-2020'!P248+'DES-TRIAL-BAL-2020'!P248+'DMP-TRIAL-BAL-2020'!P248</f>
        <v>0</v>
      </c>
      <c r="X248" s="587">
        <f>+'NF-KSF-TRIAL-BAL-2020'!Q248+'RA-TRIAL-BAL-2020'!Q248+'DES-TRIAL-BAL-2020'!Q248+'DMP-TRIAL-BAL-2020'!Q248</f>
        <v>0</v>
      </c>
      <c r="Y248" s="586">
        <f>+'NF-KSF-TRIAL-BAL-2020'!R248+'RA-TRIAL-BAL-2020'!R248+'DES-TRIAL-BAL-2020'!R248+'DMP-TRIAL-BAL-2020'!R248</f>
        <v>0</v>
      </c>
      <c r="Z248" s="587">
        <f>+'NF-KSF-TRIAL-BAL-2020'!S248+'RA-TRIAL-BAL-2020'!S248+'DES-TRIAL-BAL-2020'!S248+'DMP-TRIAL-BAL-2020'!S248</f>
        <v>0</v>
      </c>
      <c r="AA248" s="588">
        <f>+'NF-KSF-TRIAL-BAL-2020'!T248+'RA-TRIAL-BAL-2020'!T248+'DES-TRIAL-BAL-2020'!T248+'DMP-TRIAL-BAL-2020'!T248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+'NF-KSF-TRIAL-BAL-2020'!O249+'RA-TRIAL-BAL-2020'!O249+'DES-TRIAL-BAL-2020'!O249+'DMP-TRIAL-BAL-2020'!O249</f>
        <v>0</v>
      </c>
      <c r="W249" s="529">
        <f>+'NF-KSF-TRIAL-BAL-2020'!P249+'RA-TRIAL-BAL-2020'!P249+'DES-TRIAL-BAL-2020'!P249+'DMP-TRIAL-BAL-2020'!P249</f>
        <v>0</v>
      </c>
      <c r="X249" s="587">
        <f>+'NF-KSF-TRIAL-BAL-2020'!Q249+'RA-TRIAL-BAL-2020'!Q249+'DES-TRIAL-BAL-2020'!Q249+'DMP-TRIAL-BAL-2020'!Q249</f>
        <v>0</v>
      </c>
      <c r="Y249" s="586">
        <f>+'NF-KSF-TRIAL-BAL-2020'!R249+'RA-TRIAL-BAL-2020'!R249+'DES-TRIAL-BAL-2020'!R249+'DMP-TRIAL-BAL-2020'!R249</f>
        <v>0</v>
      </c>
      <c r="Z249" s="587">
        <f>+'NF-KSF-TRIAL-BAL-2020'!S249+'RA-TRIAL-BAL-2020'!S249+'DES-TRIAL-BAL-2020'!S249+'DMP-TRIAL-BAL-2020'!S249</f>
        <v>0</v>
      </c>
      <c r="AA249" s="588">
        <f>+'NF-KSF-TRIAL-BAL-2020'!T249+'RA-TRIAL-BAL-2020'!T249+'DES-TRIAL-BAL-2020'!T249+'DMP-TRIAL-BAL-2020'!T249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+'NF-KSF-TRIAL-BAL-2020'!O250+'RA-TRIAL-BAL-2020'!O250+'DES-TRIAL-BAL-2020'!O250+'DMP-TRIAL-BAL-2020'!O250</f>
        <v>0</v>
      </c>
      <c r="W250" s="529">
        <f>+'NF-KSF-TRIAL-BAL-2020'!P250+'RA-TRIAL-BAL-2020'!P250+'DES-TRIAL-BAL-2020'!P250+'DMP-TRIAL-BAL-2020'!P250</f>
        <v>0</v>
      </c>
      <c r="X250" s="587">
        <f>+'NF-KSF-TRIAL-BAL-2020'!Q250+'RA-TRIAL-BAL-2020'!Q250+'DES-TRIAL-BAL-2020'!Q250+'DMP-TRIAL-BAL-2020'!Q250</f>
        <v>0</v>
      </c>
      <c r="Y250" s="586">
        <f>+'NF-KSF-TRIAL-BAL-2020'!R250+'RA-TRIAL-BAL-2020'!R250+'DES-TRIAL-BAL-2020'!R250+'DMP-TRIAL-BAL-2020'!R250</f>
        <v>0</v>
      </c>
      <c r="Z250" s="587">
        <f>+'NF-KSF-TRIAL-BAL-2020'!S250+'RA-TRIAL-BAL-2020'!S250+'DES-TRIAL-BAL-2020'!S250+'DMP-TRIAL-BAL-2020'!S250</f>
        <v>0</v>
      </c>
      <c r="AA250" s="588">
        <f>+'NF-KSF-TRIAL-BAL-2020'!T250+'RA-TRIAL-BAL-2020'!T250+'DES-TRIAL-BAL-2020'!T250+'DMP-TRIAL-BAL-2020'!T250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+'NF-KSF-TRIAL-BAL-2020'!O251+'RA-TRIAL-BAL-2020'!O251+'DES-TRIAL-BAL-2020'!O251+'DMP-TRIAL-BAL-2020'!O251</f>
        <v>0</v>
      </c>
      <c r="W251" s="529">
        <f>+'NF-KSF-TRIAL-BAL-2020'!P251+'RA-TRIAL-BAL-2020'!P251+'DES-TRIAL-BAL-2020'!P251+'DMP-TRIAL-BAL-2020'!P251</f>
        <v>0</v>
      </c>
      <c r="X251" s="587">
        <f>+'NF-KSF-TRIAL-BAL-2020'!Q251+'RA-TRIAL-BAL-2020'!Q251+'DES-TRIAL-BAL-2020'!Q251+'DMP-TRIAL-BAL-2020'!Q251</f>
        <v>0</v>
      </c>
      <c r="Y251" s="586">
        <f>+'NF-KSF-TRIAL-BAL-2020'!R251+'RA-TRIAL-BAL-2020'!R251+'DES-TRIAL-BAL-2020'!R251+'DMP-TRIAL-BAL-2020'!R251</f>
        <v>0</v>
      </c>
      <c r="Z251" s="587">
        <f>+'NF-KSF-TRIAL-BAL-2020'!S251+'RA-TRIAL-BAL-2020'!S251+'DES-TRIAL-BAL-2020'!S251+'DMP-TRIAL-BAL-2020'!S251</f>
        <v>0</v>
      </c>
      <c r="AA251" s="588">
        <f>+'NF-KSF-TRIAL-BAL-2020'!T251+'RA-TRIAL-BAL-2020'!T251+'DES-TRIAL-BAL-2020'!T251+'DMP-TRIAL-BAL-2020'!T251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+'NF-KSF-TRIAL-BAL-2020'!O252+'RA-TRIAL-BAL-2020'!O252+'DES-TRIAL-BAL-2020'!O252+'DMP-TRIAL-BAL-2020'!O252</f>
        <v>0</v>
      </c>
      <c r="W252" s="529">
        <f>+'NF-KSF-TRIAL-BAL-2020'!P252+'RA-TRIAL-BAL-2020'!P252+'DES-TRIAL-BAL-2020'!P252+'DMP-TRIAL-BAL-2020'!P252</f>
        <v>0</v>
      </c>
      <c r="X252" s="587">
        <f>+'NF-KSF-TRIAL-BAL-2020'!Q252+'RA-TRIAL-BAL-2020'!Q252+'DES-TRIAL-BAL-2020'!Q252+'DMP-TRIAL-BAL-2020'!Q252</f>
        <v>0</v>
      </c>
      <c r="Y252" s="586">
        <f>+'NF-KSF-TRIAL-BAL-2020'!R252+'RA-TRIAL-BAL-2020'!R252+'DES-TRIAL-BAL-2020'!R252+'DMP-TRIAL-BAL-2020'!R252</f>
        <v>0</v>
      </c>
      <c r="Z252" s="587">
        <f>+'NF-KSF-TRIAL-BAL-2020'!S252+'RA-TRIAL-BAL-2020'!S252+'DES-TRIAL-BAL-2020'!S252+'DMP-TRIAL-BAL-2020'!S252</f>
        <v>0</v>
      </c>
      <c r="AA252" s="588">
        <f>+'NF-KSF-TRIAL-BAL-2020'!T252+'RA-TRIAL-BAL-2020'!T252+'DES-TRIAL-BAL-2020'!T252+'DMP-TRIAL-BAL-2020'!T252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+'NF-KSF-TRIAL-BAL-2020'!O253+'RA-TRIAL-BAL-2020'!O253+'DES-TRIAL-BAL-2020'!O253+'DMP-TRIAL-BAL-2020'!O253</f>
        <v>0</v>
      </c>
      <c r="W253" s="529">
        <f>+'NF-KSF-TRIAL-BAL-2020'!P253+'RA-TRIAL-BAL-2020'!P253+'DES-TRIAL-BAL-2020'!P253+'DMP-TRIAL-BAL-2020'!P253</f>
        <v>0</v>
      </c>
      <c r="X253" s="587">
        <f>+'NF-KSF-TRIAL-BAL-2020'!Q253+'RA-TRIAL-BAL-2020'!Q253+'DES-TRIAL-BAL-2020'!Q253+'DMP-TRIAL-BAL-2020'!Q253</f>
        <v>0</v>
      </c>
      <c r="Y253" s="586">
        <f>+'NF-KSF-TRIAL-BAL-2020'!R253+'RA-TRIAL-BAL-2020'!R253+'DES-TRIAL-BAL-2020'!R253+'DMP-TRIAL-BAL-2020'!R253</f>
        <v>0</v>
      </c>
      <c r="Z253" s="587">
        <f>+'NF-KSF-TRIAL-BAL-2020'!S253+'RA-TRIAL-BAL-2020'!S253+'DES-TRIAL-BAL-2020'!S253+'DMP-TRIAL-BAL-2020'!S253</f>
        <v>0</v>
      </c>
      <c r="AA253" s="588">
        <f>+'NF-KSF-TRIAL-BAL-2020'!T253+'RA-TRIAL-BAL-2020'!T253+'DES-TRIAL-BAL-2020'!T253+'DMP-TRIAL-BAL-2020'!T253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+'NF-KSF-TRIAL-BAL-2020'!O254+'RA-TRIAL-BAL-2020'!O254+'DES-TRIAL-BAL-2020'!O254+'DMP-TRIAL-BAL-2020'!O254</f>
        <v>0</v>
      </c>
      <c r="W254" s="529">
        <f>+'NF-KSF-TRIAL-BAL-2020'!P254+'RA-TRIAL-BAL-2020'!P254+'DES-TRIAL-BAL-2020'!P254+'DMP-TRIAL-BAL-2020'!P254</f>
        <v>0</v>
      </c>
      <c r="X254" s="587">
        <f>+'NF-KSF-TRIAL-BAL-2020'!Q254+'RA-TRIAL-BAL-2020'!Q254+'DES-TRIAL-BAL-2020'!Q254+'DMP-TRIAL-BAL-2020'!Q254</f>
        <v>0</v>
      </c>
      <c r="Y254" s="586">
        <f>+'NF-KSF-TRIAL-BAL-2020'!R254+'RA-TRIAL-BAL-2020'!R254+'DES-TRIAL-BAL-2020'!R254+'DMP-TRIAL-BAL-2020'!R254</f>
        <v>0</v>
      </c>
      <c r="Z254" s="587">
        <f>+'NF-KSF-TRIAL-BAL-2020'!S254+'RA-TRIAL-BAL-2020'!S254+'DES-TRIAL-BAL-2020'!S254+'DMP-TRIAL-BAL-2020'!S254</f>
        <v>0</v>
      </c>
      <c r="AA254" s="588">
        <f>+'NF-KSF-TRIAL-BAL-2020'!T254+'RA-TRIAL-BAL-2020'!T254+'DES-TRIAL-BAL-2020'!T254+'DMP-TRIAL-BAL-2020'!T254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/>
      <c r="P255" s="582">
        <v>0</v>
      </c>
      <c r="Q255" s="325">
        <v>29104.62</v>
      </c>
      <c r="R255" s="324">
        <v>29104.62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+'NF-KSF-TRIAL-BAL-2020'!O255+'RA-TRIAL-BAL-2020'!O255+'DES-TRIAL-BAL-2020'!O255+'DMP-TRIAL-BAL-2020'!O255</f>
        <v>0</v>
      </c>
      <c r="W255" s="529">
        <f>+'NF-KSF-TRIAL-BAL-2020'!P255+'RA-TRIAL-BAL-2020'!P255+'DES-TRIAL-BAL-2020'!P255+'DMP-TRIAL-BAL-2020'!P255</f>
        <v>0</v>
      </c>
      <c r="X255" s="587">
        <f>+'NF-KSF-TRIAL-BAL-2020'!Q255+'RA-TRIAL-BAL-2020'!Q255+'DES-TRIAL-BAL-2020'!Q255+'DMP-TRIAL-BAL-2020'!Q255</f>
        <v>0</v>
      </c>
      <c r="Y255" s="586">
        <f>+'NF-KSF-TRIAL-BAL-2020'!R255+'RA-TRIAL-BAL-2020'!R255+'DES-TRIAL-BAL-2020'!R255+'DMP-TRIAL-BAL-2020'!R255</f>
        <v>0</v>
      </c>
      <c r="Z255" s="587">
        <f>+'NF-KSF-TRIAL-BAL-2020'!S255+'RA-TRIAL-BAL-2020'!S255+'DES-TRIAL-BAL-2020'!S255+'DMP-TRIAL-BAL-2020'!S255</f>
        <v>0</v>
      </c>
      <c r="AA255" s="588">
        <f>+'NF-KSF-TRIAL-BAL-2020'!T255+'RA-TRIAL-BAL-2020'!T255+'DES-TRIAL-BAL-2020'!T255+'DMP-TRIAL-BAL-2020'!T255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29104.62</v>
      </c>
      <c r="AN255" s="970">
        <f>+ROUND(+R255+Y255+AF255,2)</f>
        <v>29104.62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+'NF-KSF-TRIAL-BAL-2020'!O256+'RA-TRIAL-BAL-2020'!O256+'DES-TRIAL-BAL-2020'!O256+'DMP-TRIAL-BAL-2020'!O256</f>
        <v>0</v>
      </c>
      <c r="W256" s="529">
        <f>+'NF-KSF-TRIAL-BAL-2020'!P256+'RA-TRIAL-BAL-2020'!P256+'DES-TRIAL-BAL-2020'!P256+'DMP-TRIAL-BAL-2020'!P256</f>
        <v>0</v>
      </c>
      <c r="X256" s="587">
        <f>+'NF-KSF-TRIAL-BAL-2020'!Q256+'RA-TRIAL-BAL-2020'!Q256+'DES-TRIAL-BAL-2020'!Q256+'DMP-TRIAL-BAL-2020'!Q256</f>
        <v>0</v>
      </c>
      <c r="Y256" s="586">
        <f>+'NF-KSF-TRIAL-BAL-2020'!R256+'RA-TRIAL-BAL-2020'!R256+'DES-TRIAL-BAL-2020'!R256+'DMP-TRIAL-BAL-2020'!R256</f>
        <v>0</v>
      </c>
      <c r="Z256" s="587">
        <f>+'NF-KSF-TRIAL-BAL-2020'!S256+'RA-TRIAL-BAL-2020'!S256+'DES-TRIAL-BAL-2020'!S256+'DMP-TRIAL-BAL-2020'!S256</f>
        <v>0</v>
      </c>
      <c r="AA256" s="588">
        <f>+'NF-KSF-TRIAL-BAL-2020'!T256+'RA-TRIAL-BAL-2020'!T256+'DES-TRIAL-BAL-2020'!T256+'DMP-TRIAL-BAL-2020'!T256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+'NF-KSF-TRIAL-BAL-2020'!O257+'RA-TRIAL-BAL-2020'!O257+'DES-TRIAL-BAL-2020'!O257+'DMP-TRIAL-BAL-2020'!O257</f>
        <v>0</v>
      </c>
      <c r="W257" s="529">
        <f>+'NF-KSF-TRIAL-BAL-2020'!P257+'RA-TRIAL-BAL-2020'!P257+'DES-TRIAL-BAL-2020'!P257+'DMP-TRIAL-BAL-2020'!P257</f>
        <v>0</v>
      </c>
      <c r="X257" s="587">
        <f>+'NF-KSF-TRIAL-BAL-2020'!Q257+'RA-TRIAL-BAL-2020'!Q257+'DES-TRIAL-BAL-2020'!Q257+'DMP-TRIAL-BAL-2020'!Q257</f>
        <v>0</v>
      </c>
      <c r="Y257" s="586">
        <f>+'NF-KSF-TRIAL-BAL-2020'!R257+'RA-TRIAL-BAL-2020'!R257+'DES-TRIAL-BAL-2020'!R257+'DMP-TRIAL-BAL-2020'!R257</f>
        <v>0</v>
      </c>
      <c r="Z257" s="587">
        <f>+'NF-KSF-TRIAL-BAL-2020'!S257+'RA-TRIAL-BAL-2020'!S257+'DES-TRIAL-BAL-2020'!S257+'DMP-TRIAL-BAL-2020'!S257</f>
        <v>0</v>
      </c>
      <c r="AA257" s="588">
        <f>+'NF-KSF-TRIAL-BAL-2020'!T257+'RA-TRIAL-BAL-2020'!T257+'DES-TRIAL-BAL-2020'!T257+'DMP-TRIAL-BAL-2020'!T257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+'NF-KSF-TRIAL-BAL-2020'!O258+'RA-TRIAL-BAL-2020'!O258+'DES-TRIAL-BAL-2020'!O258+'DMP-TRIAL-BAL-2020'!O258</f>
        <v>0</v>
      </c>
      <c r="W258" s="529">
        <f>+'NF-KSF-TRIAL-BAL-2020'!P258+'RA-TRIAL-BAL-2020'!P258+'DES-TRIAL-BAL-2020'!P258+'DMP-TRIAL-BAL-2020'!P258</f>
        <v>0</v>
      </c>
      <c r="X258" s="587">
        <f>+'NF-KSF-TRIAL-BAL-2020'!Q258+'RA-TRIAL-BAL-2020'!Q258+'DES-TRIAL-BAL-2020'!Q258+'DMP-TRIAL-BAL-2020'!Q258</f>
        <v>0</v>
      </c>
      <c r="Y258" s="586">
        <f>+'NF-KSF-TRIAL-BAL-2020'!R258+'RA-TRIAL-BAL-2020'!R258+'DES-TRIAL-BAL-2020'!R258+'DMP-TRIAL-BAL-2020'!R258</f>
        <v>0</v>
      </c>
      <c r="Z258" s="587">
        <f>+'NF-KSF-TRIAL-BAL-2020'!S258+'RA-TRIAL-BAL-2020'!S258+'DES-TRIAL-BAL-2020'!S258+'DMP-TRIAL-BAL-2020'!S258</f>
        <v>0</v>
      </c>
      <c r="AA258" s="588">
        <f>+'NF-KSF-TRIAL-BAL-2020'!T258+'RA-TRIAL-BAL-2020'!T258+'DES-TRIAL-BAL-2020'!T258+'DMP-TRIAL-BAL-2020'!T258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/>
      <c r="Q259" s="325"/>
      <c r="R259" s="324"/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+'NF-KSF-TRIAL-BAL-2020'!O259+'RA-TRIAL-BAL-2020'!O259+'DES-TRIAL-BAL-2020'!O259+'DMP-TRIAL-BAL-2020'!O259</f>
        <v>0</v>
      </c>
      <c r="W259" s="529">
        <f>+'NF-KSF-TRIAL-BAL-2020'!P259+'RA-TRIAL-BAL-2020'!P259+'DES-TRIAL-BAL-2020'!P259+'DMP-TRIAL-BAL-2020'!P259</f>
        <v>0</v>
      </c>
      <c r="X259" s="587">
        <f>+'NF-KSF-TRIAL-BAL-2020'!Q259+'RA-TRIAL-BAL-2020'!Q259+'DES-TRIAL-BAL-2020'!Q259+'DMP-TRIAL-BAL-2020'!Q259</f>
        <v>0</v>
      </c>
      <c r="Y259" s="586">
        <f>+'NF-KSF-TRIAL-BAL-2020'!R259+'RA-TRIAL-BAL-2020'!R259+'DES-TRIAL-BAL-2020'!R259+'DMP-TRIAL-BAL-2020'!R259</f>
        <v>0</v>
      </c>
      <c r="Z259" s="587">
        <f>+'NF-KSF-TRIAL-BAL-2020'!S259+'RA-TRIAL-BAL-2020'!S259+'DES-TRIAL-BAL-2020'!S259+'DMP-TRIAL-BAL-2020'!S259</f>
        <v>0</v>
      </c>
      <c r="AA259" s="588">
        <f>+'NF-KSF-TRIAL-BAL-2020'!T259+'RA-TRIAL-BAL-2020'!T259+'DES-TRIAL-BAL-2020'!T259+'DMP-TRIAL-BAL-2020'!T259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0</v>
      </c>
      <c r="AN259" s="970">
        <f>+ROUND(+R259+Y259+AF259,2)</f>
        <v>0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+'NF-KSF-TRIAL-BAL-2020'!O260+'RA-TRIAL-BAL-2020'!O260+'DES-TRIAL-BAL-2020'!O260+'DMP-TRIAL-BAL-2020'!O260</f>
        <v>0</v>
      </c>
      <c r="W260" s="529">
        <f>+'NF-KSF-TRIAL-BAL-2020'!P260+'RA-TRIAL-BAL-2020'!P260+'DES-TRIAL-BAL-2020'!P260+'DMP-TRIAL-BAL-2020'!P260</f>
        <v>0</v>
      </c>
      <c r="X260" s="587">
        <f>+'NF-KSF-TRIAL-BAL-2020'!Q260+'RA-TRIAL-BAL-2020'!Q260+'DES-TRIAL-BAL-2020'!Q260+'DMP-TRIAL-BAL-2020'!Q260</f>
        <v>0</v>
      </c>
      <c r="Y260" s="586">
        <f>+'NF-KSF-TRIAL-BAL-2020'!R260+'RA-TRIAL-BAL-2020'!R260+'DES-TRIAL-BAL-2020'!R260+'DMP-TRIAL-BAL-2020'!R260</f>
        <v>0</v>
      </c>
      <c r="Z260" s="587">
        <f>+'NF-KSF-TRIAL-BAL-2020'!S260+'RA-TRIAL-BAL-2020'!S260+'DES-TRIAL-BAL-2020'!S260+'DMP-TRIAL-BAL-2020'!S260</f>
        <v>0</v>
      </c>
      <c r="AA260" s="588">
        <f>+'NF-KSF-TRIAL-BAL-2020'!T260+'RA-TRIAL-BAL-2020'!T260+'DES-TRIAL-BAL-2020'!T260+'DMP-TRIAL-BAL-2020'!T260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+'NF-KSF-TRIAL-BAL-2020'!O261+'RA-TRIAL-BAL-2020'!O261+'DES-TRIAL-BAL-2020'!O261+'DMP-TRIAL-BAL-2020'!O261</f>
        <v>0</v>
      </c>
      <c r="W261" s="529">
        <f>+'NF-KSF-TRIAL-BAL-2020'!P261+'RA-TRIAL-BAL-2020'!P261+'DES-TRIAL-BAL-2020'!P261+'DMP-TRIAL-BAL-2020'!P261</f>
        <v>0</v>
      </c>
      <c r="X261" s="587">
        <f>+'NF-KSF-TRIAL-BAL-2020'!Q261+'RA-TRIAL-BAL-2020'!Q261+'DES-TRIAL-BAL-2020'!Q261+'DMP-TRIAL-BAL-2020'!Q261</f>
        <v>0</v>
      </c>
      <c r="Y261" s="586">
        <f>+'NF-KSF-TRIAL-BAL-2020'!R261+'RA-TRIAL-BAL-2020'!R261+'DES-TRIAL-BAL-2020'!R261+'DMP-TRIAL-BAL-2020'!R261</f>
        <v>0</v>
      </c>
      <c r="Z261" s="587">
        <f>+'NF-KSF-TRIAL-BAL-2020'!S261+'RA-TRIAL-BAL-2020'!S261+'DES-TRIAL-BAL-2020'!S261+'DMP-TRIAL-BAL-2020'!S261</f>
        <v>0</v>
      </c>
      <c r="AA261" s="588">
        <f>+'NF-KSF-TRIAL-BAL-2020'!T261+'RA-TRIAL-BAL-2020'!T261+'DES-TRIAL-BAL-2020'!T261+'DMP-TRIAL-BAL-2020'!T261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+'NF-KSF-TRIAL-BAL-2020'!O262+'RA-TRIAL-BAL-2020'!O262+'DES-TRIAL-BAL-2020'!O262+'DMP-TRIAL-BAL-2020'!O262</f>
        <v>0</v>
      </c>
      <c r="W262" s="529">
        <f>+'NF-KSF-TRIAL-BAL-2020'!P262+'RA-TRIAL-BAL-2020'!P262+'DES-TRIAL-BAL-2020'!P262+'DMP-TRIAL-BAL-2020'!P262</f>
        <v>0</v>
      </c>
      <c r="X262" s="587">
        <f>+'NF-KSF-TRIAL-BAL-2020'!Q262+'RA-TRIAL-BAL-2020'!Q262+'DES-TRIAL-BAL-2020'!Q262+'DMP-TRIAL-BAL-2020'!Q262</f>
        <v>0</v>
      </c>
      <c r="Y262" s="586">
        <f>+'NF-KSF-TRIAL-BAL-2020'!R262+'RA-TRIAL-BAL-2020'!R262+'DES-TRIAL-BAL-2020'!R262+'DMP-TRIAL-BAL-2020'!R262</f>
        <v>0</v>
      </c>
      <c r="Z262" s="587">
        <f>+'NF-KSF-TRIAL-BAL-2020'!S262+'RA-TRIAL-BAL-2020'!S262+'DES-TRIAL-BAL-2020'!S262+'DMP-TRIAL-BAL-2020'!S262</f>
        <v>0</v>
      </c>
      <c r="AA262" s="588">
        <f>+'NF-KSF-TRIAL-BAL-2020'!T262+'RA-TRIAL-BAL-2020'!T262+'DES-TRIAL-BAL-2020'!T262+'DMP-TRIAL-BAL-2020'!T262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+'NF-KSF-TRIAL-BAL-2020'!O263+'RA-TRIAL-BAL-2020'!O263+'DES-TRIAL-BAL-2020'!O263+'DMP-TRIAL-BAL-2020'!O263</f>
        <v>0</v>
      </c>
      <c r="W263" s="529">
        <f>+'NF-KSF-TRIAL-BAL-2020'!P263+'RA-TRIAL-BAL-2020'!P263+'DES-TRIAL-BAL-2020'!P263+'DMP-TRIAL-BAL-2020'!P263</f>
        <v>0</v>
      </c>
      <c r="X263" s="587">
        <f>+'NF-KSF-TRIAL-BAL-2020'!Q263+'RA-TRIAL-BAL-2020'!Q263+'DES-TRIAL-BAL-2020'!Q263+'DMP-TRIAL-BAL-2020'!Q263</f>
        <v>0</v>
      </c>
      <c r="Y263" s="586">
        <f>+'NF-KSF-TRIAL-BAL-2020'!R263+'RA-TRIAL-BAL-2020'!R263+'DES-TRIAL-BAL-2020'!R263+'DMP-TRIAL-BAL-2020'!R263</f>
        <v>0</v>
      </c>
      <c r="Z263" s="587">
        <f>+'NF-KSF-TRIAL-BAL-2020'!S263+'RA-TRIAL-BAL-2020'!S263+'DES-TRIAL-BAL-2020'!S263+'DMP-TRIAL-BAL-2020'!S263</f>
        <v>0</v>
      </c>
      <c r="AA263" s="588">
        <f>+'NF-KSF-TRIAL-BAL-2020'!T263+'RA-TRIAL-BAL-2020'!T263+'DES-TRIAL-BAL-2020'!T263+'DMP-TRIAL-BAL-2020'!T263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/>
      <c r="Q264" s="325"/>
      <c r="R264" s="324"/>
      <c r="S264" s="579">
        <v>0</v>
      </c>
      <c r="T264" s="580">
        <f t="shared" si="149"/>
        <v>0</v>
      </c>
      <c r="U264" s="51"/>
      <c r="V264" s="541">
        <f>+'NF-KSF-TRIAL-BAL-2020'!O264+'RA-TRIAL-BAL-2020'!O264+'DES-TRIAL-BAL-2020'!O264+'DMP-TRIAL-BAL-2020'!O264</f>
        <v>0</v>
      </c>
      <c r="W264" s="529">
        <f>+'NF-KSF-TRIAL-BAL-2020'!P264+'RA-TRIAL-BAL-2020'!P264+'DES-TRIAL-BAL-2020'!P264+'DMP-TRIAL-BAL-2020'!P264</f>
        <v>0</v>
      </c>
      <c r="X264" s="587">
        <f>+'NF-KSF-TRIAL-BAL-2020'!Q264+'RA-TRIAL-BAL-2020'!Q264+'DES-TRIAL-BAL-2020'!Q264+'DMP-TRIAL-BAL-2020'!Q264</f>
        <v>0</v>
      </c>
      <c r="Y264" s="586">
        <f>+'NF-KSF-TRIAL-BAL-2020'!R264+'RA-TRIAL-BAL-2020'!R264+'DES-TRIAL-BAL-2020'!R264+'DMP-TRIAL-BAL-2020'!R264</f>
        <v>0</v>
      </c>
      <c r="Z264" s="587">
        <f>+'NF-KSF-TRIAL-BAL-2020'!S264+'RA-TRIAL-BAL-2020'!S264+'DES-TRIAL-BAL-2020'!S264+'DMP-TRIAL-BAL-2020'!S264</f>
        <v>0</v>
      </c>
      <c r="AA264" s="588">
        <f>+'NF-KSF-TRIAL-BAL-2020'!T264+'RA-TRIAL-BAL-2020'!T264+'DES-TRIAL-BAL-2020'!T264+'DMP-TRIAL-BAL-2020'!T264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+'NF-KSF-TRIAL-BAL-2020'!O265+'RA-TRIAL-BAL-2020'!O265+'DES-TRIAL-BAL-2020'!O265+'DMP-TRIAL-BAL-2020'!O265</f>
        <v>0</v>
      </c>
      <c r="W265" s="529">
        <f>+'NF-KSF-TRIAL-BAL-2020'!P265+'RA-TRIAL-BAL-2020'!P265+'DES-TRIAL-BAL-2020'!P265+'DMP-TRIAL-BAL-2020'!P265</f>
        <v>0</v>
      </c>
      <c r="X265" s="587">
        <f>+'NF-KSF-TRIAL-BAL-2020'!Q265+'RA-TRIAL-BAL-2020'!Q265+'DES-TRIAL-BAL-2020'!Q265+'DMP-TRIAL-BAL-2020'!Q265</f>
        <v>0</v>
      </c>
      <c r="Y265" s="586">
        <f>+'NF-KSF-TRIAL-BAL-2020'!R265+'RA-TRIAL-BAL-2020'!R265+'DES-TRIAL-BAL-2020'!R265+'DMP-TRIAL-BAL-2020'!R265</f>
        <v>0</v>
      </c>
      <c r="Z265" s="587">
        <f>+'NF-KSF-TRIAL-BAL-2020'!S265+'RA-TRIAL-BAL-2020'!S265+'DES-TRIAL-BAL-2020'!S265+'DMP-TRIAL-BAL-2020'!S265</f>
        <v>0</v>
      </c>
      <c r="AA265" s="588">
        <f>+'NF-KSF-TRIAL-BAL-2020'!T265+'RA-TRIAL-BAL-2020'!T265+'DES-TRIAL-BAL-2020'!T265+'DMP-TRIAL-BAL-2020'!T265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+'NF-KSF-TRIAL-BAL-2020'!O266+'RA-TRIAL-BAL-2020'!O266+'DES-TRIAL-BAL-2020'!O266+'DMP-TRIAL-BAL-2020'!O266</f>
        <v>0</v>
      </c>
      <c r="W266" s="529">
        <f>+'NF-KSF-TRIAL-BAL-2020'!P266+'RA-TRIAL-BAL-2020'!P266+'DES-TRIAL-BAL-2020'!P266+'DMP-TRIAL-BAL-2020'!P266</f>
        <v>0</v>
      </c>
      <c r="X266" s="587">
        <f>+'NF-KSF-TRIAL-BAL-2020'!Q266+'RA-TRIAL-BAL-2020'!Q266+'DES-TRIAL-BAL-2020'!Q266+'DMP-TRIAL-BAL-2020'!Q266</f>
        <v>0</v>
      </c>
      <c r="Y266" s="586">
        <f>+'NF-KSF-TRIAL-BAL-2020'!R266+'RA-TRIAL-BAL-2020'!R266+'DES-TRIAL-BAL-2020'!R266+'DMP-TRIAL-BAL-2020'!R266</f>
        <v>0</v>
      </c>
      <c r="Z266" s="587">
        <f>+'NF-KSF-TRIAL-BAL-2020'!S266+'RA-TRIAL-BAL-2020'!S266+'DES-TRIAL-BAL-2020'!S266+'DMP-TRIAL-BAL-2020'!S266</f>
        <v>0</v>
      </c>
      <c r="AA266" s="588">
        <f>+'NF-KSF-TRIAL-BAL-2020'!T266+'RA-TRIAL-BAL-2020'!T266+'DES-TRIAL-BAL-2020'!T266+'DMP-TRIAL-BAL-2020'!T266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+'NF-KSF-TRIAL-BAL-2020'!O267+'RA-TRIAL-BAL-2020'!O267+'DES-TRIAL-BAL-2020'!O267+'DMP-TRIAL-BAL-2020'!O267</f>
        <v>0</v>
      </c>
      <c r="W267" s="529">
        <f>+'NF-KSF-TRIAL-BAL-2020'!P267+'RA-TRIAL-BAL-2020'!P267+'DES-TRIAL-BAL-2020'!P267+'DMP-TRIAL-BAL-2020'!P267</f>
        <v>0</v>
      </c>
      <c r="X267" s="587">
        <f>+'NF-KSF-TRIAL-BAL-2020'!Q267+'RA-TRIAL-BAL-2020'!Q267+'DES-TRIAL-BAL-2020'!Q267+'DMP-TRIAL-BAL-2020'!Q267</f>
        <v>0</v>
      </c>
      <c r="Y267" s="586">
        <f>+'NF-KSF-TRIAL-BAL-2020'!R267+'RA-TRIAL-BAL-2020'!R267+'DES-TRIAL-BAL-2020'!R267+'DMP-TRIAL-BAL-2020'!R267</f>
        <v>0</v>
      </c>
      <c r="Z267" s="587">
        <f>+'NF-KSF-TRIAL-BAL-2020'!S267+'RA-TRIAL-BAL-2020'!S267+'DES-TRIAL-BAL-2020'!S267+'DMP-TRIAL-BAL-2020'!S267</f>
        <v>0</v>
      </c>
      <c r="AA267" s="588">
        <f>+'NF-KSF-TRIAL-BAL-2020'!T267+'RA-TRIAL-BAL-2020'!T267+'DES-TRIAL-BAL-2020'!T267+'DMP-TRIAL-BAL-2020'!T267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+'NF-KSF-TRIAL-BAL-2020'!O268+'RA-TRIAL-BAL-2020'!O268+'DES-TRIAL-BAL-2020'!O268+'DMP-TRIAL-BAL-2020'!O268</f>
        <v>0</v>
      </c>
      <c r="W268" s="529">
        <f>+'NF-KSF-TRIAL-BAL-2020'!P268+'RA-TRIAL-BAL-2020'!P268+'DES-TRIAL-BAL-2020'!P268+'DMP-TRIAL-BAL-2020'!P268</f>
        <v>0</v>
      </c>
      <c r="X268" s="587">
        <f>+'NF-KSF-TRIAL-BAL-2020'!Q268+'RA-TRIAL-BAL-2020'!Q268+'DES-TRIAL-BAL-2020'!Q268+'DMP-TRIAL-BAL-2020'!Q268</f>
        <v>0</v>
      </c>
      <c r="Y268" s="586">
        <f>+'NF-KSF-TRIAL-BAL-2020'!R268+'RA-TRIAL-BAL-2020'!R268+'DES-TRIAL-BAL-2020'!R268+'DMP-TRIAL-BAL-2020'!R268</f>
        <v>0</v>
      </c>
      <c r="Z268" s="587">
        <f>+'NF-KSF-TRIAL-BAL-2020'!S268+'RA-TRIAL-BAL-2020'!S268+'DES-TRIAL-BAL-2020'!S268+'DMP-TRIAL-BAL-2020'!S268</f>
        <v>0</v>
      </c>
      <c r="AA268" s="588">
        <f>+'NF-KSF-TRIAL-BAL-2020'!T268+'RA-TRIAL-BAL-2020'!T268+'DES-TRIAL-BAL-2020'!T268+'DMP-TRIAL-BAL-2020'!T268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+'NF-KSF-TRIAL-BAL-2020'!O269+'RA-TRIAL-BAL-2020'!O269+'DES-TRIAL-BAL-2020'!O269+'DMP-TRIAL-BAL-2020'!O269</f>
        <v>0</v>
      </c>
      <c r="W269" s="529">
        <f>+'NF-KSF-TRIAL-BAL-2020'!P269+'RA-TRIAL-BAL-2020'!P269+'DES-TRIAL-BAL-2020'!P269+'DMP-TRIAL-BAL-2020'!P269</f>
        <v>0</v>
      </c>
      <c r="X269" s="587">
        <f>+'NF-KSF-TRIAL-BAL-2020'!Q269+'RA-TRIAL-BAL-2020'!Q269+'DES-TRIAL-BAL-2020'!Q269+'DMP-TRIAL-BAL-2020'!Q269</f>
        <v>0</v>
      </c>
      <c r="Y269" s="586">
        <f>+'NF-KSF-TRIAL-BAL-2020'!R269+'RA-TRIAL-BAL-2020'!R269+'DES-TRIAL-BAL-2020'!R269+'DMP-TRIAL-BAL-2020'!R269</f>
        <v>0</v>
      </c>
      <c r="Z269" s="587">
        <f>+'NF-KSF-TRIAL-BAL-2020'!S269+'RA-TRIAL-BAL-2020'!S269+'DES-TRIAL-BAL-2020'!S269+'DMP-TRIAL-BAL-2020'!S269</f>
        <v>0</v>
      </c>
      <c r="AA269" s="588">
        <f>+'NF-KSF-TRIAL-BAL-2020'!T269+'RA-TRIAL-BAL-2020'!T269+'DES-TRIAL-BAL-2020'!T269+'DMP-TRIAL-BAL-2020'!T269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+'NF-KSF-TRIAL-BAL-2020'!O270+'RA-TRIAL-BAL-2020'!O270+'DES-TRIAL-BAL-2020'!O270+'DMP-TRIAL-BAL-2020'!O270</f>
        <v>0</v>
      </c>
      <c r="W270" s="529">
        <f>+'NF-KSF-TRIAL-BAL-2020'!P270+'RA-TRIAL-BAL-2020'!P270+'DES-TRIAL-BAL-2020'!P270+'DMP-TRIAL-BAL-2020'!P270</f>
        <v>0</v>
      </c>
      <c r="X270" s="587">
        <f>+'NF-KSF-TRIAL-BAL-2020'!Q270+'RA-TRIAL-BAL-2020'!Q270+'DES-TRIAL-BAL-2020'!Q270+'DMP-TRIAL-BAL-2020'!Q270</f>
        <v>0</v>
      </c>
      <c r="Y270" s="586">
        <f>+'NF-KSF-TRIAL-BAL-2020'!R270+'RA-TRIAL-BAL-2020'!R270+'DES-TRIAL-BAL-2020'!R270+'DMP-TRIAL-BAL-2020'!R270</f>
        <v>0</v>
      </c>
      <c r="Z270" s="587">
        <f>+'NF-KSF-TRIAL-BAL-2020'!S270+'RA-TRIAL-BAL-2020'!S270+'DES-TRIAL-BAL-2020'!S270+'DMP-TRIAL-BAL-2020'!S270</f>
        <v>0</v>
      </c>
      <c r="AA270" s="588">
        <f>+'NF-KSF-TRIAL-BAL-2020'!T270+'RA-TRIAL-BAL-2020'!T270+'DES-TRIAL-BAL-2020'!T270+'DMP-TRIAL-BAL-2020'!T270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+'NF-KSF-TRIAL-BAL-2020'!O271+'RA-TRIAL-BAL-2020'!O271+'DES-TRIAL-BAL-2020'!O271+'DMP-TRIAL-BAL-2020'!O271</f>
        <v>0</v>
      </c>
      <c r="W271" s="529">
        <f>+'NF-KSF-TRIAL-BAL-2020'!P271+'RA-TRIAL-BAL-2020'!P271+'DES-TRIAL-BAL-2020'!P271+'DMP-TRIAL-BAL-2020'!P271</f>
        <v>0</v>
      </c>
      <c r="X271" s="587">
        <f>+'NF-KSF-TRIAL-BAL-2020'!Q271+'RA-TRIAL-BAL-2020'!Q271+'DES-TRIAL-BAL-2020'!Q271+'DMP-TRIAL-BAL-2020'!Q271</f>
        <v>0</v>
      </c>
      <c r="Y271" s="586">
        <f>+'NF-KSF-TRIAL-BAL-2020'!R271+'RA-TRIAL-BAL-2020'!R271+'DES-TRIAL-BAL-2020'!R271+'DMP-TRIAL-BAL-2020'!R271</f>
        <v>0</v>
      </c>
      <c r="Z271" s="587">
        <f>+'NF-KSF-TRIAL-BAL-2020'!S271+'RA-TRIAL-BAL-2020'!S271+'DES-TRIAL-BAL-2020'!S271+'DMP-TRIAL-BAL-2020'!S271</f>
        <v>0</v>
      </c>
      <c r="AA271" s="588">
        <f>+'NF-KSF-TRIAL-BAL-2020'!T271+'RA-TRIAL-BAL-2020'!T271+'DES-TRIAL-BAL-2020'!T271+'DMP-TRIAL-BAL-2020'!T271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4380.1000000000004</v>
      </c>
      <c r="P272" s="576"/>
      <c r="Q272" s="325">
        <v>-4380.1000000000004</v>
      </c>
      <c r="R272" s="324"/>
      <c r="S272" s="583">
        <f t="shared" si="156"/>
        <v>0</v>
      </c>
      <c r="T272" s="580">
        <f t="shared" si="149"/>
        <v>0</v>
      </c>
      <c r="U272" s="51"/>
      <c r="V272" s="541">
        <f>+'NF-KSF-TRIAL-BAL-2020'!O272+'RA-TRIAL-BAL-2020'!O272+'DES-TRIAL-BAL-2020'!O272+'DMP-TRIAL-BAL-2020'!O272</f>
        <v>0</v>
      </c>
      <c r="W272" s="529">
        <f>+'NF-KSF-TRIAL-BAL-2020'!P272+'RA-TRIAL-BAL-2020'!P272+'DES-TRIAL-BAL-2020'!P272+'DMP-TRIAL-BAL-2020'!P272</f>
        <v>0</v>
      </c>
      <c r="X272" s="587">
        <f>+'NF-KSF-TRIAL-BAL-2020'!Q272+'RA-TRIAL-BAL-2020'!Q272+'DES-TRIAL-BAL-2020'!Q272+'DMP-TRIAL-BAL-2020'!Q272</f>
        <v>0</v>
      </c>
      <c r="Y272" s="586">
        <f>+'NF-KSF-TRIAL-BAL-2020'!R272+'RA-TRIAL-BAL-2020'!R272+'DES-TRIAL-BAL-2020'!R272+'DMP-TRIAL-BAL-2020'!R272</f>
        <v>0</v>
      </c>
      <c r="Z272" s="587">
        <f>+'NF-KSF-TRIAL-BAL-2020'!S272+'RA-TRIAL-BAL-2020'!S272+'DES-TRIAL-BAL-2020'!S272+'DMP-TRIAL-BAL-2020'!S272</f>
        <v>0</v>
      </c>
      <c r="AA272" s="588">
        <f>+'NF-KSF-TRIAL-BAL-2020'!T272+'RA-TRIAL-BAL-2020'!T272+'DES-TRIAL-BAL-2020'!T272+'DMP-TRIAL-BAL-2020'!T272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4380.1000000000004</v>
      </c>
      <c r="AL272" s="970">
        <f t="shared" ref="AL272:AL282" si="159">+ROUND(+P272+W272+AD272,2)</f>
        <v>0</v>
      </c>
      <c r="AM272" s="326">
        <f t="shared" ref="AM272:AM282" si="160">+ROUND(+Q272+X272+AE272,2)</f>
        <v>-4380.1000000000004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+'NF-KSF-TRIAL-BAL-2020'!O273+'RA-TRIAL-BAL-2020'!O273+'DES-TRIAL-BAL-2020'!O273+'DMP-TRIAL-BAL-2020'!O273</f>
        <v>0</v>
      </c>
      <c r="W273" s="529">
        <f>+'NF-KSF-TRIAL-BAL-2020'!P273+'RA-TRIAL-BAL-2020'!P273+'DES-TRIAL-BAL-2020'!P273+'DMP-TRIAL-BAL-2020'!P273</f>
        <v>0</v>
      </c>
      <c r="X273" s="587">
        <f>+'NF-KSF-TRIAL-BAL-2020'!Q273+'RA-TRIAL-BAL-2020'!Q273+'DES-TRIAL-BAL-2020'!Q273+'DMP-TRIAL-BAL-2020'!Q273</f>
        <v>0</v>
      </c>
      <c r="Y273" s="586">
        <f>+'NF-KSF-TRIAL-BAL-2020'!R273+'RA-TRIAL-BAL-2020'!R273+'DES-TRIAL-BAL-2020'!R273+'DMP-TRIAL-BAL-2020'!R273</f>
        <v>0</v>
      </c>
      <c r="Z273" s="587">
        <f>+'NF-KSF-TRIAL-BAL-2020'!S273+'RA-TRIAL-BAL-2020'!S273+'DES-TRIAL-BAL-2020'!S273+'DMP-TRIAL-BAL-2020'!S273</f>
        <v>0</v>
      </c>
      <c r="AA273" s="588">
        <f>+'NF-KSF-TRIAL-BAL-2020'!T273+'RA-TRIAL-BAL-2020'!T273+'DES-TRIAL-BAL-2020'!T273+'DMP-TRIAL-BAL-2020'!T273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+'NF-KSF-TRIAL-BAL-2020'!O274+'RA-TRIAL-BAL-2020'!O274+'DES-TRIAL-BAL-2020'!O274+'DMP-TRIAL-BAL-2020'!O274</f>
        <v>3216</v>
      </c>
      <c r="W274" s="529">
        <f>+'NF-KSF-TRIAL-BAL-2020'!P274+'RA-TRIAL-BAL-2020'!P274+'DES-TRIAL-BAL-2020'!P274+'DMP-TRIAL-BAL-2020'!P274</f>
        <v>0</v>
      </c>
      <c r="X274" s="587">
        <f>+'NF-KSF-TRIAL-BAL-2020'!Q274+'RA-TRIAL-BAL-2020'!Q274+'DES-TRIAL-BAL-2020'!Q274+'DMP-TRIAL-BAL-2020'!Q274</f>
        <v>5088</v>
      </c>
      <c r="Y274" s="586">
        <f>+'NF-KSF-TRIAL-BAL-2020'!R274+'RA-TRIAL-BAL-2020'!R274+'DES-TRIAL-BAL-2020'!R274+'DMP-TRIAL-BAL-2020'!R274</f>
        <v>0</v>
      </c>
      <c r="Z274" s="587">
        <f>+'NF-KSF-TRIAL-BAL-2020'!S274+'RA-TRIAL-BAL-2020'!S274+'DES-TRIAL-BAL-2020'!S274+'DMP-TRIAL-BAL-2020'!S274</f>
        <v>8304</v>
      </c>
      <c r="AA274" s="588">
        <f>+'NF-KSF-TRIAL-BAL-2020'!T274+'RA-TRIAL-BAL-2020'!T274+'DES-TRIAL-BAL-2020'!T274+'DMP-TRIAL-BAL-2020'!T274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3216</v>
      </c>
      <c r="AL274" s="970">
        <f t="shared" si="159"/>
        <v>0</v>
      </c>
      <c r="AM274" s="326">
        <f t="shared" si="160"/>
        <v>5088</v>
      </c>
      <c r="AN274" s="970">
        <f t="shared" si="161"/>
        <v>0</v>
      </c>
      <c r="AO274" s="326">
        <f t="shared" si="154"/>
        <v>8304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/>
      <c r="P275" s="576">
        <v>2684.78</v>
      </c>
      <c r="Q275" s="325"/>
      <c r="R275" s="324">
        <v>-2684.78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+'NF-KSF-TRIAL-BAL-2020'!O275+'RA-TRIAL-BAL-2020'!O275+'DES-TRIAL-BAL-2020'!O275+'DMP-TRIAL-BAL-2020'!O275</f>
        <v>0</v>
      </c>
      <c r="W275" s="529">
        <f>+'NF-KSF-TRIAL-BAL-2020'!P275+'RA-TRIAL-BAL-2020'!P275+'DES-TRIAL-BAL-2020'!P275+'DMP-TRIAL-BAL-2020'!P275</f>
        <v>0</v>
      </c>
      <c r="X275" s="587">
        <f>+'NF-KSF-TRIAL-BAL-2020'!Q275+'RA-TRIAL-BAL-2020'!Q275+'DES-TRIAL-BAL-2020'!Q275+'DMP-TRIAL-BAL-2020'!Q275</f>
        <v>0</v>
      </c>
      <c r="Y275" s="586">
        <f>+'NF-KSF-TRIAL-BAL-2020'!R275+'RA-TRIAL-BAL-2020'!R275+'DES-TRIAL-BAL-2020'!R275+'DMP-TRIAL-BAL-2020'!R275</f>
        <v>0</v>
      </c>
      <c r="Z275" s="587">
        <f>+'NF-KSF-TRIAL-BAL-2020'!S275+'RA-TRIAL-BAL-2020'!S275+'DES-TRIAL-BAL-2020'!S275+'DMP-TRIAL-BAL-2020'!S275</f>
        <v>0</v>
      </c>
      <c r="AA275" s="588">
        <f>+'NF-KSF-TRIAL-BAL-2020'!T275+'RA-TRIAL-BAL-2020'!T275+'DES-TRIAL-BAL-2020'!T275+'DMP-TRIAL-BAL-2020'!T275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2684.78</v>
      </c>
      <c r="AM275" s="326">
        <f t="shared" si="160"/>
        <v>0</v>
      </c>
      <c r="AN275" s="970">
        <f t="shared" si="161"/>
        <v>-2684.78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+'NF-KSF-TRIAL-BAL-2020'!O276+'RA-TRIAL-BAL-2020'!O276+'DES-TRIAL-BAL-2020'!O276+'DMP-TRIAL-BAL-2020'!O276</f>
        <v>0</v>
      </c>
      <c r="W276" s="529">
        <f>+'NF-KSF-TRIAL-BAL-2020'!P276+'RA-TRIAL-BAL-2020'!P276+'DES-TRIAL-BAL-2020'!P276+'DMP-TRIAL-BAL-2020'!P276</f>
        <v>0</v>
      </c>
      <c r="X276" s="587">
        <f>+'NF-KSF-TRIAL-BAL-2020'!Q276+'RA-TRIAL-BAL-2020'!Q276+'DES-TRIAL-BAL-2020'!Q276+'DMP-TRIAL-BAL-2020'!Q276</f>
        <v>0</v>
      </c>
      <c r="Y276" s="586">
        <f>+'NF-KSF-TRIAL-BAL-2020'!R276+'RA-TRIAL-BAL-2020'!R276+'DES-TRIAL-BAL-2020'!R276+'DMP-TRIAL-BAL-2020'!R276</f>
        <v>0</v>
      </c>
      <c r="Z276" s="587">
        <f>+'NF-KSF-TRIAL-BAL-2020'!S276+'RA-TRIAL-BAL-2020'!S276+'DES-TRIAL-BAL-2020'!S276+'DMP-TRIAL-BAL-2020'!S276</f>
        <v>0</v>
      </c>
      <c r="AA276" s="588">
        <f>+'NF-KSF-TRIAL-BAL-2020'!T276+'RA-TRIAL-BAL-2020'!T276+'DES-TRIAL-BAL-2020'!T276+'DMP-TRIAL-BAL-2020'!T276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+'NF-KSF-TRIAL-BAL-2020'!O277+'RA-TRIAL-BAL-2020'!O277+'DES-TRIAL-BAL-2020'!O277+'DMP-TRIAL-BAL-2020'!O277</f>
        <v>0</v>
      </c>
      <c r="W277" s="529">
        <f>+'NF-KSF-TRIAL-BAL-2020'!P277+'RA-TRIAL-BAL-2020'!P277+'DES-TRIAL-BAL-2020'!P277+'DMP-TRIAL-BAL-2020'!P277</f>
        <v>0</v>
      </c>
      <c r="X277" s="587">
        <f>+'NF-KSF-TRIAL-BAL-2020'!Q277+'RA-TRIAL-BAL-2020'!Q277+'DES-TRIAL-BAL-2020'!Q277+'DMP-TRIAL-BAL-2020'!Q277</f>
        <v>0</v>
      </c>
      <c r="Y277" s="586">
        <f>+'NF-KSF-TRIAL-BAL-2020'!R277+'RA-TRIAL-BAL-2020'!R277+'DES-TRIAL-BAL-2020'!R277+'DMP-TRIAL-BAL-2020'!R277</f>
        <v>0</v>
      </c>
      <c r="Z277" s="587">
        <f>+'NF-KSF-TRIAL-BAL-2020'!S277+'RA-TRIAL-BAL-2020'!S277+'DES-TRIAL-BAL-2020'!S277+'DMP-TRIAL-BAL-2020'!S277</f>
        <v>0</v>
      </c>
      <c r="AA277" s="588">
        <f>+'NF-KSF-TRIAL-BAL-2020'!T277+'RA-TRIAL-BAL-2020'!T277+'DES-TRIAL-BAL-2020'!T277+'DMP-TRIAL-BAL-2020'!T277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+'NF-KSF-TRIAL-BAL-2020'!O278+'RA-TRIAL-BAL-2020'!O278+'DES-TRIAL-BAL-2020'!O278+'DMP-TRIAL-BAL-2020'!O278</f>
        <v>0</v>
      </c>
      <c r="W278" s="529">
        <f>+'NF-KSF-TRIAL-BAL-2020'!P278+'RA-TRIAL-BAL-2020'!P278+'DES-TRIAL-BAL-2020'!P278+'DMP-TRIAL-BAL-2020'!P278</f>
        <v>0</v>
      </c>
      <c r="X278" s="587">
        <f>+'NF-KSF-TRIAL-BAL-2020'!Q278+'RA-TRIAL-BAL-2020'!Q278+'DES-TRIAL-BAL-2020'!Q278+'DMP-TRIAL-BAL-2020'!Q278</f>
        <v>0</v>
      </c>
      <c r="Y278" s="586">
        <f>+'NF-KSF-TRIAL-BAL-2020'!R278+'RA-TRIAL-BAL-2020'!R278+'DES-TRIAL-BAL-2020'!R278+'DMP-TRIAL-BAL-2020'!R278</f>
        <v>0</v>
      </c>
      <c r="Z278" s="587">
        <f>+'NF-KSF-TRIAL-BAL-2020'!S278+'RA-TRIAL-BAL-2020'!S278+'DES-TRIAL-BAL-2020'!S278+'DMP-TRIAL-BAL-2020'!S278</f>
        <v>0</v>
      </c>
      <c r="AA278" s="588">
        <f>+'NF-KSF-TRIAL-BAL-2020'!T278+'RA-TRIAL-BAL-2020'!T278+'DES-TRIAL-BAL-2020'!T278+'DMP-TRIAL-BAL-2020'!T278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+'NF-KSF-TRIAL-BAL-2020'!O279+'RA-TRIAL-BAL-2020'!O279+'DES-TRIAL-BAL-2020'!O279+'DMP-TRIAL-BAL-2020'!O279</f>
        <v>0</v>
      </c>
      <c r="W279" s="529">
        <f>+'NF-KSF-TRIAL-BAL-2020'!P279+'RA-TRIAL-BAL-2020'!P279+'DES-TRIAL-BAL-2020'!P279+'DMP-TRIAL-BAL-2020'!P279</f>
        <v>0</v>
      </c>
      <c r="X279" s="587">
        <f>+'NF-KSF-TRIAL-BAL-2020'!Q279+'RA-TRIAL-BAL-2020'!Q279+'DES-TRIAL-BAL-2020'!Q279+'DMP-TRIAL-BAL-2020'!Q279</f>
        <v>0</v>
      </c>
      <c r="Y279" s="586">
        <f>+'NF-KSF-TRIAL-BAL-2020'!R279+'RA-TRIAL-BAL-2020'!R279+'DES-TRIAL-BAL-2020'!R279+'DMP-TRIAL-BAL-2020'!R279</f>
        <v>0</v>
      </c>
      <c r="Z279" s="587">
        <f>+'NF-KSF-TRIAL-BAL-2020'!S279+'RA-TRIAL-BAL-2020'!S279+'DES-TRIAL-BAL-2020'!S279+'DMP-TRIAL-BAL-2020'!S279</f>
        <v>0</v>
      </c>
      <c r="AA279" s="588">
        <f>+'NF-KSF-TRIAL-BAL-2020'!T279+'RA-TRIAL-BAL-2020'!T279+'DES-TRIAL-BAL-2020'!T279+'DMP-TRIAL-BAL-2020'!T279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+'NF-KSF-TRIAL-BAL-2020'!O280+'RA-TRIAL-BAL-2020'!O280+'DES-TRIAL-BAL-2020'!O280+'DMP-TRIAL-BAL-2020'!O280</f>
        <v>0</v>
      </c>
      <c r="W280" s="529">
        <f>+'NF-KSF-TRIAL-BAL-2020'!P280+'RA-TRIAL-BAL-2020'!P280+'DES-TRIAL-BAL-2020'!P280+'DMP-TRIAL-BAL-2020'!P280</f>
        <v>0</v>
      </c>
      <c r="X280" s="587">
        <f>+'NF-KSF-TRIAL-BAL-2020'!Q280+'RA-TRIAL-BAL-2020'!Q280+'DES-TRIAL-BAL-2020'!Q280+'DMP-TRIAL-BAL-2020'!Q280</f>
        <v>0</v>
      </c>
      <c r="Y280" s="586">
        <f>+'NF-KSF-TRIAL-BAL-2020'!R280+'RA-TRIAL-BAL-2020'!R280+'DES-TRIAL-BAL-2020'!R280+'DMP-TRIAL-BAL-2020'!R280</f>
        <v>0</v>
      </c>
      <c r="Z280" s="587">
        <f>+'NF-KSF-TRIAL-BAL-2020'!S280+'RA-TRIAL-BAL-2020'!S280+'DES-TRIAL-BAL-2020'!S280+'DMP-TRIAL-BAL-2020'!S280</f>
        <v>0</v>
      </c>
      <c r="AA280" s="588">
        <f>+'NF-KSF-TRIAL-BAL-2020'!T280+'RA-TRIAL-BAL-2020'!T280+'DES-TRIAL-BAL-2020'!T280+'DMP-TRIAL-BAL-2020'!T280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+'NF-KSF-TRIAL-BAL-2020'!O281+'RA-TRIAL-BAL-2020'!O281+'DES-TRIAL-BAL-2020'!O281+'DMP-TRIAL-BAL-2020'!O281</f>
        <v>0</v>
      </c>
      <c r="W281" s="529">
        <f>+'NF-KSF-TRIAL-BAL-2020'!P281+'RA-TRIAL-BAL-2020'!P281+'DES-TRIAL-BAL-2020'!P281+'DMP-TRIAL-BAL-2020'!P281</f>
        <v>0</v>
      </c>
      <c r="X281" s="587">
        <f>+'NF-KSF-TRIAL-BAL-2020'!Q281+'RA-TRIAL-BAL-2020'!Q281+'DES-TRIAL-BAL-2020'!Q281+'DMP-TRIAL-BAL-2020'!Q281</f>
        <v>0</v>
      </c>
      <c r="Y281" s="586">
        <f>+'NF-KSF-TRIAL-BAL-2020'!R281+'RA-TRIAL-BAL-2020'!R281+'DES-TRIAL-BAL-2020'!R281+'DMP-TRIAL-BAL-2020'!R281</f>
        <v>0</v>
      </c>
      <c r="Z281" s="587">
        <f>+'NF-KSF-TRIAL-BAL-2020'!S281+'RA-TRIAL-BAL-2020'!S281+'DES-TRIAL-BAL-2020'!S281+'DMP-TRIAL-BAL-2020'!S281</f>
        <v>0</v>
      </c>
      <c r="AA281" s="588">
        <f>+'NF-KSF-TRIAL-BAL-2020'!T281+'RA-TRIAL-BAL-2020'!T281+'DES-TRIAL-BAL-2020'!T281+'DMP-TRIAL-BAL-2020'!T281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+'NF-KSF-TRIAL-BAL-2020'!O282+'RA-TRIAL-BAL-2020'!O282+'DES-TRIAL-BAL-2020'!O282+'DMP-TRIAL-BAL-2020'!O282</f>
        <v>0</v>
      </c>
      <c r="W282" s="529">
        <f>+'NF-KSF-TRIAL-BAL-2020'!P282+'RA-TRIAL-BAL-2020'!P282+'DES-TRIAL-BAL-2020'!P282+'DMP-TRIAL-BAL-2020'!P282</f>
        <v>0</v>
      </c>
      <c r="X282" s="587">
        <f>+'NF-KSF-TRIAL-BAL-2020'!Q282+'RA-TRIAL-BAL-2020'!Q282+'DES-TRIAL-BAL-2020'!Q282+'DMP-TRIAL-BAL-2020'!Q282</f>
        <v>0</v>
      </c>
      <c r="Y282" s="586">
        <f>+'NF-KSF-TRIAL-BAL-2020'!R282+'RA-TRIAL-BAL-2020'!R282+'DES-TRIAL-BAL-2020'!R282+'DMP-TRIAL-BAL-2020'!R282</f>
        <v>0</v>
      </c>
      <c r="Z282" s="587">
        <f>+'NF-KSF-TRIAL-BAL-2020'!S282+'RA-TRIAL-BAL-2020'!S282+'DES-TRIAL-BAL-2020'!S282+'DMP-TRIAL-BAL-2020'!S282</f>
        <v>0</v>
      </c>
      <c r="AA282" s="588">
        <f>+'NF-KSF-TRIAL-BAL-2020'!T282+'RA-TRIAL-BAL-2020'!T282+'DES-TRIAL-BAL-2020'!T282+'DMP-TRIAL-BAL-2020'!T282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+'NF-KSF-TRIAL-BAL-2020'!O283+'RA-TRIAL-BAL-2020'!O283+'DES-TRIAL-BAL-2020'!O283+'DMP-TRIAL-BAL-2020'!O283</f>
        <v>0</v>
      </c>
      <c r="W283" s="529">
        <f>+'NF-KSF-TRIAL-BAL-2020'!P283+'RA-TRIAL-BAL-2020'!P283+'DES-TRIAL-BAL-2020'!P283+'DMP-TRIAL-BAL-2020'!P283</f>
        <v>0</v>
      </c>
      <c r="X283" s="587">
        <f>+'NF-KSF-TRIAL-BAL-2020'!Q283+'RA-TRIAL-BAL-2020'!Q283+'DES-TRIAL-BAL-2020'!Q283+'DMP-TRIAL-BAL-2020'!Q283</f>
        <v>0</v>
      </c>
      <c r="Y283" s="586">
        <f>+'NF-KSF-TRIAL-BAL-2020'!R283+'RA-TRIAL-BAL-2020'!R283+'DES-TRIAL-BAL-2020'!R283+'DMP-TRIAL-BAL-2020'!R283</f>
        <v>0</v>
      </c>
      <c r="Z283" s="587">
        <f>+'NF-KSF-TRIAL-BAL-2020'!S283+'RA-TRIAL-BAL-2020'!S283+'DES-TRIAL-BAL-2020'!S283+'DMP-TRIAL-BAL-2020'!S283</f>
        <v>0</v>
      </c>
      <c r="AA283" s="588">
        <f>+'NF-KSF-TRIAL-BAL-2020'!T283+'RA-TRIAL-BAL-2020'!T283+'DES-TRIAL-BAL-2020'!T283+'DMP-TRIAL-BAL-2020'!T283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+'NF-KSF-TRIAL-BAL-2020'!O284+'RA-TRIAL-BAL-2020'!O284+'DES-TRIAL-BAL-2020'!O284+'DMP-TRIAL-BAL-2020'!O284</f>
        <v>0</v>
      </c>
      <c r="W284" s="529">
        <f>+'NF-KSF-TRIAL-BAL-2020'!P284+'RA-TRIAL-BAL-2020'!P284+'DES-TRIAL-BAL-2020'!P284+'DMP-TRIAL-BAL-2020'!P284</f>
        <v>0</v>
      </c>
      <c r="X284" s="587">
        <f>+'NF-KSF-TRIAL-BAL-2020'!Q284+'RA-TRIAL-BAL-2020'!Q284+'DES-TRIAL-BAL-2020'!Q284+'DMP-TRIAL-BAL-2020'!Q284</f>
        <v>0</v>
      </c>
      <c r="Y284" s="586">
        <f>+'NF-KSF-TRIAL-BAL-2020'!R284+'RA-TRIAL-BAL-2020'!R284+'DES-TRIAL-BAL-2020'!R284+'DMP-TRIAL-BAL-2020'!R284</f>
        <v>0</v>
      </c>
      <c r="Z284" s="587">
        <f>+'NF-KSF-TRIAL-BAL-2020'!S284+'RA-TRIAL-BAL-2020'!S284+'DES-TRIAL-BAL-2020'!S284+'DMP-TRIAL-BAL-2020'!S284</f>
        <v>0</v>
      </c>
      <c r="AA284" s="588">
        <f>+'NF-KSF-TRIAL-BAL-2020'!T284+'RA-TRIAL-BAL-2020'!T284+'DES-TRIAL-BAL-2020'!T284+'DMP-TRIAL-BAL-2020'!T284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+'NF-KSF-TRIAL-BAL-2020'!S285+'RA-TRIAL-BAL-2020'!S285+'DES-TRIAL-BAL-2020'!S285+'DMP-TRIAL-BAL-2020'!S285</f>
        <v>0</v>
      </c>
      <c r="AA285" s="534">
        <f>+'NF-KSF-TRIAL-BAL-2020'!T285+'RA-TRIAL-BAL-2020'!T285+'DES-TRIAL-BAL-2020'!T285+'DMP-TRIAL-BAL-2020'!T285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72">
        <v>5000</v>
      </c>
      <c r="B286" s="2273" t="s">
        <v>799</v>
      </c>
      <c r="C286" s="2273"/>
      <c r="D286" s="2273"/>
      <c r="E286" s="2273"/>
      <c r="F286" s="2273"/>
      <c r="G286" s="2273"/>
      <c r="H286" s="2273"/>
      <c r="I286" s="2273"/>
      <c r="J286" s="2273"/>
      <c r="K286" s="2273"/>
      <c r="L286" s="2274"/>
      <c r="M286" s="51" t="s">
        <v>265</v>
      </c>
      <c r="N286" s="2284">
        <f t="shared" ref="N286:N355" si="168">+A286</f>
        <v>5000</v>
      </c>
      <c r="O286" s="2278"/>
      <c r="P286" s="2279">
        <v>0</v>
      </c>
      <c r="Q286" s="2280"/>
      <c r="R286" s="2281"/>
      <c r="S286" s="2280">
        <f>+IF($C$8=9900,+IF(ABS(+O286+Q286)&gt;=ABS(P286+R286),+O286-P286+Q286-R286,0),0)</f>
        <v>0</v>
      </c>
      <c r="T286" s="2282">
        <v>0</v>
      </c>
      <c r="U286" s="51"/>
      <c r="V286" s="547">
        <f>+'NF-KSF-TRIAL-BAL-2020'!O286+'RA-TRIAL-BAL-2020'!O286+'DES-TRIAL-BAL-2020'!O286+'DMP-TRIAL-BAL-2020'!O286</f>
        <v>0</v>
      </c>
      <c r="W286" s="539">
        <f>+'NF-KSF-TRIAL-BAL-2020'!P286+'RA-TRIAL-BAL-2020'!P286+'DES-TRIAL-BAL-2020'!P286+'DMP-TRIAL-BAL-2020'!P286</f>
        <v>0</v>
      </c>
      <c r="X286" s="538">
        <f>+'NF-KSF-TRIAL-BAL-2020'!Q286+'RA-TRIAL-BAL-2020'!Q286+'DES-TRIAL-BAL-2020'!Q286+'DMP-TRIAL-BAL-2020'!Q286</f>
        <v>0</v>
      </c>
      <c r="Y286" s="539">
        <f>+'NF-KSF-TRIAL-BAL-2020'!R286+'RA-TRIAL-BAL-2020'!R286+'DES-TRIAL-BAL-2020'!R286+'DMP-TRIAL-BAL-2020'!R286</f>
        <v>0</v>
      </c>
      <c r="Z286" s="538">
        <f>+'NF-KSF-TRIAL-BAL-2020'!S286+'RA-TRIAL-BAL-2020'!S286+'DES-TRIAL-BAL-2020'!S286+'DMP-TRIAL-BAL-2020'!S286</f>
        <v>0</v>
      </c>
      <c r="AA286" s="540">
        <f>+'NF-KSF-TRIAL-BAL-2020'!T286+'RA-TRIAL-BAL-2020'!T286+'DES-TRIAL-BAL-2020'!T286+'DMP-TRIAL-BAL-2020'!T286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/>
      <c r="P287" s="576"/>
      <c r="Q287" s="122"/>
      <c r="R287" s="324"/>
      <c r="S287" s="2270">
        <f>+IF($C$8=9900,0,+IF(ABS(+O287+Q287)&gt;=ABS(P287+R287),+O287-P287+Q287-R287,0))</f>
        <v>0</v>
      </c>
      <c r="T287" s="2271">
        <f>+IF($C$8=9900,+IF(ABS(+O287+Q287)&lt;=ABS(P287+R287),-O287+P287-Q287+R287,0),0)</f>
        <v>0</v>
      </c>
      <c r="U287" s="51"/>
      <c r="V287" s="541">
        <f>+'NF-KSF-TRIAL-BAL-2020'!O287+'RA-TRIAL-BAL-2020'!O287+'DES-TRIAL-BAL-2020'!O287+'DMP-TRIAL-BAL-2020'!O287</f>
        <v>0</v>
      </c>
      <c r="W287" s="529">
        <f>+'NF-KSF-TRIAL-BAL-2020'!P287+'RA-TRIAL-BAL-2020'!P287+'DES-TRIAL-BAL-2020'!P287+'DMP-TRIAL-BAL-2020'!P287</f>
        <v>0</v>
      </c>
      <c r="X287" s="528">
        <f>+'NF-KSF-TRIAL-BAL-2020'!Q287+'RA-TRIAL-BAL-2020'!Q287+'DES-TRIAL-BAL-2020'!Q287+'DMP-TRIAL-BAL-2020'!Q287</f>
        <v>0</v>
      </c>
      <c r="Y287" s="529">
        <f>+'NF-KSF-TRIAL-BAL-2020'!R287+'RA-TRIAL-BAL-2020'!R287+'DES-TRIAL-BAL-2020'!R287+'DMP-TRIAL-BAL-2020'!R287</f>
        <v>0</v>
      </c>
      <c r="Z287" s="528">
        <f>+'NF-KSF-TRIAL-BAL-2020'!S287+'RA-TRIAL-BAL-2020'!S287+'DES-TRIAL-BAL-2020'!S287+'DMP-TRIAL-BAL-2020'!S287</f>
        <v>0</v>
      </c>
      <c r="AA287" s="347">
        <f>+'NF-KSF-TRIAL-BAL-2020'!T287+'RA-TRIAL-BAL-2020'!T287+'DES-TRIAL-BAL-2020'!T287+'DMP-TRIAL-BAL-2020'!T287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70">
        <f>+IF($C$8=9900,0,+IF(ABS(+O288+Q288)&gt;=ABS(P288+R288),+O288-P288+Q288-R288,0))</f>
        <v>0</v>
      </c>
      <c r="T288" s="2271">
        <f>+IF($C$8=9900,+IF(ABS(+O288+Q288)&lt;=ABS(P288+R288),-O288+P288-Q288+R288,0),0)</f>
        <v>0</v>
      </c>
      <c r="U288" s="51"/>
      <c r="V288" s="541">
        <f>+'NF-KSF-TRIAL-BAL-2020'!O288+'RA-TRIAL-BAL-2020'!O288+'DES-TRIAL-BAL-2020'!O288+'DMP-TRIAL-BAL-2020'!O288</f>
        <v>0</v>
      </c>
      <c r="W288" s="529">
        <f>+'NF-KSF-TRIAL-BAL-2020'!P288+'RA-TRIAL-BAL-2020'!P288+'DES-TRIAL-BAL-2020'!P288+'DMP-TRIAL-BAL-2020'!P288</f>
        <v>0</v>
      </c>
      <c r="X288" s="528">
        <f>+'NF-KSF-TRIAL-BAL-2020'!Q288+'RA-TRIAL-BAL-2020'!Q288+'DES-TRIAL-BAL-2020'!Q288+'DMP-TRIAL-BAL-2020'!Q288</f>
        <v>0</v>
      </c>
      <c r="Y288" s="529">
        <f>+'NF-KSF-TRIAL-BAL-2020'!R288+'RA-TRIAL-BAL-2020'!R288+'DES-TRIAL-BAL-2020'!R288+'DMP-TRIAL-BAL-2020'!R288</f>
        <v>0</v>
      </c>
      <c r="Z288" s="528">
        <f>+'NF-KSF-TRIAL-BAL-2020'!S288+'RA-TRIAL-BAL-2020'!S288+'DES-TRIAL-BAL-2020'!S288+'DMP-TRIAL-BAL-2020'!S288</f>
        <v>0</v>
      </c>
      <c r="AA288" s="347">
        <f>+'NF-KSF-TRIAL-BAL-2020'!T288+'RA-TRIAL-BAL-2020'!T288+'DES-TRIAL-BAL-2020'!T288+'DMP-TRIAL-BAL-2020'!T288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75">
        <v>5005</v>
      </c>
      <c r="B289" s="2276" t="s">
        <v>802</v>
      </c>
      <c r="C289" s="2276"/>
      <c r="D289" s="2276"/>
      <c r="E289" s="2276"/>
      <c r="F289" s="2276"/>
      <c r="G289" s="2276"/>
      <c r="H289" s="2276"/>
      <c r="I289" s="2276"/>
      <c r="J289" s="2276"/>
      <c r="K289" s="2276"/>
      <c r="L289" s="2277"/>
      <c r="M289" s="51" t="s">
        <v>265</v>
      </c>
      <c r="N289" s="2283">
        <f t="shared" si="168"/>
        <v>5005</v>
      </c>
      <c r="O289" s="2278"/>
      <c r="P289" s="2279">
        <v>0</v>
      </c>
      <c r="Q289" s="2280"/>
      <c r="R289" s="2281"/>
      <c r="S289" s="2280">
        <f>+IF($C$8=9900,+IF(ABS(+O289+Q289)&gt;=ABS(P289+R289),+O289-P289+Q289-R289,0),0)</f>
        <v>0</v>
      </c>
      <c r="T289" s="2282">
        <v>0</v>
      </c>
      <c r="U289" s="51"/>
      <c r="V289" s="546">
        <f>+'NF-KSF-TRIAL-BAL-2020'!O289+'RA-TRIAL-BAL-2020'!O289+'DES-TRIAL-BAL-2020'!O289+'DMP-TRIAL-BAL-2020'!O289</f>
        <v>0</v>
      </c>
      <c r="W289" s="536">
        <f>+'NF-KSF-TRIAL-BAL-2020'!P289+'RA-TRIAL-BAL-2020'!P289+'DES-TRIAL-BAL-2020'!P289+'DMP-TRIAL-BAL-2020'!P289</f>
        <v>0</v>
      </c>
      <c r="X289" s="535">
        <f>+'NF-KSF-TRIAL-BAL-2020'!Q289+'RA-TRIAL-BAL-2020'!Q289+'DES-TRIAL-BAL-2020'!Q289+'DMP-TRIAL-BAL-2020'!Q289</f>
        <v>0</v>
      </c>
      <c r="Y289" s="536">
        <f>+'NF-KSF-TRIAL-BAL-2020'!R289+'RA-TRIAL-BAL-2020'!R289+'DES-TRIAL-BAL-2020'!R289+'DMP-TRIAL-BAL-2020'!R289</f>
        <v>0</v>
      </c>
      <c r="Z289" s="535">
        <f>+'NF-KSF-TRIAL-BAL-2020'!S289+'RA-TRIAL-BAL-2020'!S289+'DES-TRIAL-BAL-2020'!S289+'DMP-TRIAL-BAL-2020'!S289</f>
        <v>0</v>
      </c>
      <c r="AA289" s="537">
        <f>+'NF-KSF-TRIAL-BAL-2020'!T289+'RA-TRIAL-BAL-2020'!T289+'DES-TRIAL-BAL-2020'!T289+'DMP-TRIAL-BAL-2020'!T289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75">
        <v>5006</v>
      </c>
      <c r="B290" s="2276" t="s">
        <v>803</v>
      </c>
      <c r="C290" s="2276"/>
      <c r="D290" s="2276"/>
      <c r="E290" s="2276"/>
      <c r="F290" s="2276"/>
      <c r="G290" s="2276"/>
      <c r="H290" s="2276"/>
      <c r="I290" s="2276"/>
      <c r="J290" s="2276"/>
      <c r="K290" s="2276"/>
      <c r="L290" s="2277"/>
      <c r="M290" s="51" t="s">
        <v>265</v>
      </c>
      <c r="N290" s="2283">
        <f t="shared" si="168"/>
        <v>5006</v>
      </c>
      <c r="O290" s="2278"/>
      <c r="P290" s="2279">
        <v>0</v>
      </c>
      <c r="Q290" s="2280"/>
      <c r="R290" s="2281"/>
      <c r="S290" s="2280">
        <f>+IF($C$8=9900,+IF(ABS(+O290+Q290)&gt;=ABS(P290+R290),+O290-P290+Q290-R290,0),0)</f>
        <v>0</v>
      </c>
      <c r="T290" s="2282">
        <v>0</v>
      </c>
      <c r="U290" s="51"/>
      <c r="V290" s="546">
        <f>+'NF-KSF-TRIAL-BAL-2020'!O290+'RA-TRIAL-BAL-2020'!O290+'DES-TRIAL-BAL-2020'!O290+'DMP-TRIAL-BAL-2020'!O290</f>
        <v>0</v>
      </c>
      <c r="W290" s="536">
        <f>+'NF-KSF-TRIAL-BAL-2020'!P290+'RA-TRIAL-BAL-2020'!P290+'DES-TRIAL-BAL-2020'!P290+'DMP-TRIAL-BAL-2020'!P290</f>
        <v>0</v>
      </c>
      <c r="X290" s="535">
        <f>+'NF-KSF-TRIAL-BAL-2020'!Q290+'RA-TRIAL-BAL-2020'!Q290+'DES-TRIAL-BAL-2020'!Q290+'DMP-TRIAL-BAL-2020'!Q290</f>
        <v>0</v>
      </c>
      <c r="Y290" s="536">
        <f>+'NF-KSF-TRIAL-BAL-2020'!R290+'RA-TRIAL-BAL-2020'!R290+'DES-TRIAL-BAL-2020'!R290+'DMP-TRIAL-BAL-2020'!R290</f>
        <v>0</v>
      </c>
      <c r="Z290" s="535">
        <f>+'NF-KSF-TRIAL-BAL-2020'!S290+'RA-TRIAL-BAL-2020'!S290+'DES-TRIAL-BAL-2020'!S290+'DMP-TRIAL-BAL-2020'!S290</f>
        <v>0</v>
      </c>
      <c r="AA290" s="537">
        <f>+'NF-KSF-TRIAL-BAL-2020'!T290+'RA-TRIAL-BAL-2020'!T290+'DES-TRIAL-BAL-2020'!T290+'DMP-TRIAL-BAL-2020'!T290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+'NF-KSF-TRIAL-BAL-2020'!O291+'RA-TRIAL-BAL-2020'!O291+'DES-TRIAL-BAL-2020'!O291+'DMP-TRIAL-BAL-2020'!O291</f>
        <v>0</v>
      </c>
      <c r="W291" s="529">
        <f>+'NF-KSF-TRIAL-BAL-2020'!P291+'RA-TRIAL-BAL-2020'!P291+'DES-TRIAL-BAL-2020'!P291+'DMP-TRIAL-BAL-2020'!P291</f>
        <v>0</v>
      </c>
      <c r="X291" s="528">
        <f>+'NF-KSF-TRIAL-BAL-2020'!Q291+'RA-TRIAL-BAL-2020'!Q291+'DES-TRIAL-BAL-2020'!Q291+'DMP-TRIAL-BAL-2020'!Q291</f>
        <v>0</v>
      </c>
      <c r="Y291" s="529">
        <f>+'NF-KSF-TRIAL-BAL-2020'!R291+'RA-TRIAL-BAL-2020'!R291+'DES-TRIAL-BAL-2020'!R291+'DMP-TRIAL-BAL-2020'!R291</f>
        <v>0</v>
      </c>
      <c r="Z291" s="528">
        <f>+'NF-KSF-TRIAL-BAL-2020'!S291+'RA-TRIAL-BAL-2020'!S291+'DES-TRIAL-BAL-2020'!S291+'DMP-TRIAL-BAL-2020'!S291</f>
        <v>0</v>
      </c>
      <c r="AA291" s="347">
        <f>+'NF-KSF-TRIAL-BAL-2020'!T291+'RA-TRIAL-BAL-2020'!T291+'DES-TRIAL-BAL-2020'!T291+'DMP-TRIAL-BAL-2020'!T291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+'NF-KSF-TRIAL-BAL-2020'!O292+'RA-TRIAL-BAL-2020'!O292+'DES-TRIAL-BAL-2020'!O292+'DMP-TRIAL-BAL-2020'!O292</f>
        <v>0</v>
      </c>
      <c r="W292" s="529">
        <f>+'NF-KSF-TRIAL-BAL-2020'!P292+'RA-TRIAL-BAL-2020'!P292+'DES-TRIAL-BAL-2020'!P292+'DMP-TRIAL-BAL-2020'!P292</f>
        <v>0</v>
      </c>
      <c r="X292" s="528">
        <f>+'NF-KSF-TRIAL-BAL-2020'!Q292+'RA-TRIAL-BAL-2020'!Q292+'DES-TRIAL-BAL-2020'!Q292+'DMP-TRIAL-BAL-2020'!Q292</f>
        <v>0</v>
      </c>
      <c r="Y292" s="529">
        <f>+'NF-KSF-TRIAL-BAL-2020'!R292+'RA-TRIAL-BAL-2020'!R292+'DES-TRIAL-BAL-2020'!R292+'DMP-TRIAL-BAL-2020'!R292</f>
        <v>0</v>
      </c>
      <c r="Z292" s="528">
        <f>+'NF-KSF-TRIAL-BAL-2020'!S292+'RA-TRIAL-BAL-2020'!S292+'DES-TRIAL-BAL-2020'!S292+'DMP-TRIAL-BAL-2020'!S292</f>
        <v>0</v>
      </c>
      <c r="AA292" s="347">
        <f>+'NF-KSF-TRIAL-BAL-2020'!T292+'RA-TRIAL-BAL-2020'!T292+'DES-TRIAL-BAL-2020'!T292+'DMP-TRIAL-BAL-2020'!T292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75">
        <v>5009</v>
      </c>
      <c r="B293" s="2276" t="s">
        <v>806</v>
      </c>
      <c r="C293" s="2276"/>
      <c r="D293" s="2276"/>
      <c r="E293" s="2276"/>
      <c r="F293" s="2276"/>
      <c r="G293" s="2276"/>
      <c r="H293" s="2276"/>
      <c r="I293" s="2276"/>
      <c r="J293" s="2276"/>
      <c r="K293" s="2276"/>
      <c r="L293" s="2277"/>
      <c r="M293" s="51" t="s">
        <v>265</v>
      </c>
      <c r="N293" s="2283">
        <f t="shared" si="168"/>
        <v>5009</v>
      </c>
      <c r="O293" s="2278"/>
      <c r="P293" s="2279">
        <v>0</v>
      </c>
      <c r="Q293" s="2280"/>
      <c r="R293" s="2281"/>
      <c r="S293" s="2280">
        <f>+IF($C$8=9900,+IF(ABS(+O293+Q293)&gt;=ABS(P293+R293),+O293-P293+Q293-R293,0),0)</f>
        <v>0</v>
      </c>
      <c r="T293" s="2282">
        <v>0</v>
      </c>
      <c r="U293" s="51"/>
      <c r="V293" s="546">
        <f>+'NF-KSF-TRIAL-BAL-2020'!O293+'RA-TRIAL-BAL-2020'!O293+'DES-TRIAL-BAL-2020'!O293+'DMP-TRIAL-BAL-2020'!O293</f>
        <v>0</v>
      </c>
      <c r="W293" s="536">
        <f>+'NF-KSF-TRIAL-BAL-2020'!P293+'RA-TRIAL-BAL-2020'!P293+'DES-TRIAL-BAL-2020'!P293+'DMP-TRIAL-BAL-2020'!P293</f>
        <v>0</v>
      </c>
      <c r="X293" s="535">
        <f>+'NF-KSF-TRIAL-BAL-2020'!Q293+'RA-TRIAL-BAL-2020'!Q293+'DES-TRIAL-BAL-2020'!Q293+'DMP-TRIAL-BAL-2020'!Q293</f>
        <v>0</v>
      </c>
      <c r="Y293" s="536">
        <f>+'NF-KSF-TRIAL-BAL-2020'!R293+'RA-TRIAL-BAL-2020'!R293+'DES-TRIAL-BAL-2020'!R293+'DMP-TRIAL-BAL-2020'!R293</f>
        <v>0</v>
      </c>
      <c r="Z293" s="535">
        <f>+'NF-KSF-TRIAL-BAL-2020'!S293+'RA-TRIAL-BAL-2020'!S293+'DES-TRIAL-BAL-2020'!S293+'DMP-TRIAL-BAL-2020'!S293</f>
        <v>0</v>
      </c>
      <c r="AA293" s="537">
        <f>+'NF-KSF-TRIAL-BAL-2020'!T293+'RA-TRIAL-BAL-2020'!T293+'DES-TRIAL-BAL-2020'!T293+'DMP-TRIAL-BAL-2020'!T293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/>
      <c r="P294" s="9">
        <v>0</v>
      </c>
      <c r="Q294" s="325">
        <v>2091.5</v>
      </c>
      <c r="R294" s="324">
        <v>2091.5</v>
      </c>
      <c r="S294" s="27">
        <f t="shared" si="176"/>
        <v>0</v>
      </c>
      <c r="T294" s="30">
        <v>0</v>
      </c>
      <c r="U294" s="51"/>
      <c r="V294" s="541">
        <f>+'NF-KSF-TRIAL-BAL-2020'!O294+'RA-TRIAL-BAL-2020'!O294+'DES-TRIAL-BAL-2020'!O294+'DMP-TRIAL-BAL-2020'!O294</f>
        <v>0</v>
      </c>
      <c r="W294" s="529">
        <f>+'NF-KSF-TRIAL-BAL-2020'!P294+'RA-TRIAL-BAL-2020'!P294+'DES-TRIAL-BAL-2020'!P294+'DMP-TRIAL-BAL-2020'!P294</f>
        <v>0</v>
      </c>
      <c r="X294" s="528">
        <f>+'NF-KSF-TRIAL-BAL-2020'!Q294+'RA-TRIAL-BAL-2020'!Q294+'DES-TRIAL-BAL-2020'!Q294+'DMP-TRIAL-BAL-2020'!Q294</f>
        <v>0</v>
      </c>
      <c r="Y294" s="529">
        <f>+'NF-KSF-TRIAL-BAL-2020'!R294+'RA-TRIAL-BAL-2020'!R294+'DES-TRIAL-BAL-2020'!R294+'DMP-TRIAL-BAL-2020'!R294</f>
        <v>0</v>
      </c>
      <c r="Z294" s="528">
        <f>+'NF-KSF-TRIAL-BAL-2020'!S294+'RA-TRIAL-BAL-2020'!S294+'DES-TRIAL-BAL-2020'!S294+'DMP-TRIAL-BAL-2020'!S294</f>
        <v>0</v>
      </c>
      <c r="AA294" s="347">
        <f>+'NF-KSF-TRIAL-BAL-2020'!T294+'RA-TRIAL-BAL-2020'!T294+'DES-TRIAL-BAL-2020'!T294+'DMP-TRIAL-BAL-2020'!T294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2091.5</v>
      </c>
      <c r="AN294" s="970">
        <f t="shared" si="178"/>
        <v>2091.5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+'NF-KSF-TRIAL-BAL-2020'!O295+'RA-TRIAL-BAL-2020'!O295+'DES-TRIAL-BAL-2020'!O295+'DMP-TRIAL-BAL-2020'!O295</f>
        <v>0</v>
      </c>
      <c r="W295" s="529">
        <f>+'NF-KSF-TRIAL-BAL-2020'!P295+'RA-TRIAL-BAL-2020'!P295+'DES-TRIAL-BAL-2020'!P295+'DMP-TRIAL-BAL-2020'!P295</f>
        <v>0</v>
      </c>
      <c r="X295" s="528">
        <f>+'NF-KSF-TRIAL-BAL-2020'!Q295+'RA-TRIAL-BAL-2020'!Q295+'DES-TRIAL-BAL-2020'!Q295+'DMP-TRIAL-BAL-2020'!Q295</f>
        <v>0</v>
      </c>
      <c r="Y295" s="529">
        <f>+'NF-KSF-TRIAL-BAL-2020'!R295+'RA-TRIAL-BAL-2020'!R295+'DES-TRIAL-BAL-2020'!R295+'DMP-TRIAL-BAL-2020'!R295</f>
        <v>0</v>
      </c>
      <c r="Z295" s="528">
        <f>+'NF-KSF-TRIAL-BAL-2020'!S295+'RA-TRIAL-BAL-2020'!S295+'DES-TRIAL-BAL-2020'!S295+'DMP-TRIAL-BAL-2020'!S295</f>
        <v>0</v>
      </c>
      <c r="AA295" s="347">
        <f>+'NF-KSF-TRIAL-BAL-2020'!T295+'RA-TRIAL-BAL-2020'!T295+'DES-TRIAL-BAL-2020'!T295+'DMP-TRIAL-BAL-2020'!T295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/>
      <c r="P296" s="9">
        <v>0</v>
      </c>
      <c r="Q296" s="325">
        <v>131998.76</v>
      </c>
      <c r="R296" s="324">
        <v>99813.88</v>
      </c>
      <c r="S296" s="27">
        <f t="shared" si="176"/>
        <v>32184.880000000005</v>
      </c>
      <c r="T296" s="30">
        <v>0</v>
      </c>
      <c r="U296" s="51"/>
      <c r="V296" s="541">
        <f>+'NF-KSF-TRIAL-BAL-2020'!O296+'RA-TRIAL-BAL-2020'!O296+'DES-TRIAL-BAL-2020'!O296+'DMP-TRIAL-BAL-2020'!O296</f>
        <v>0</v>
      </c>
      <c r="W296" s="529">
        <f>+'NF-KSF-TRIAL-BAL-2020'!P296+'RA-TRIAL-BAL-2020'!P296+'DES-TRIAL-BAL-2020'!P296+'DMP-TRIAL-BAL-2020'!P296</f>
        <v>0</v>
      </c>
      <c r="X296" s="528">
        <f>+'NF-KSF-TRIAL-BAL-2020'!Q296+'RA-TRIAL-BAL-2020'!Q296+'DES-TRIAL-BAL-2020'!Q296+'DMP-TRIAL-BAL-2020'!Q296</f>
        <v>0</v>
      </c>
      <c r="Y296" s="529">
        <f>+'NF-KSF-TRIAL-BAL-2020'!R296+'RA-TRIAL-BAL-2020'!R296+'DES-TRIAL-BAL-2020'!R296+'DMP-TRIAL-BAL-2020'!R296</f>
        <v>0</v>
      </c>
      <c r="Z296" s="528">
        <f>+'NF-KSF-TRIAL-BAL-2020'!S296+'RA-TRIAL-BAL-2020'!S296+'DES-TRIAL-BAL-2020'!S296+'DMP-TRIAL-BAL-2020'!S296</f>
        <v>0</v>
      </c>
      <c r="AA296" s="347">
        <f>+'NF-KSF-TRIAL-BAL-2020'!T296+'RA-TRIAL-BAL-2020'!T296+'DES-TRIAL-BAL-2020'!T296+'DMP-TRIAL-BAL-2020'!T296</f>
        <v>0</v>
      </c>
      <c r="AB296" s="51"/>
      <c r="AC296" s="120"/>
      <c r="AD296" s="9">
        <v>0</v>
      </c>
      <c r="AE296" s="122"/>
      <c r="AF296" s="324"/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131998.76</v>
      </c>
      <c r="AN296" s="970">
        <f t="shared" si="178"/>
        <v>99813.88</v>
      </c>
      <c r="AO296" s="326">
        <f t="shared" si="172"/>
        <v>32184.880000000005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+'NF-KSF-TRIAL-BAL-2020'!O297+'RA-TRIAL-BAL-2020'!O297+'DES-TRIAL-BAL-2020'!O297+'DMP-TRIAL-BAL-2020'!O297</f>
        <v>0</v>
      </c>
      <c r="W297" s="529">
        <f>+'NF-KSF-TRIAL-BAL-2020'!P297+'RA-TRIAL-BAL-2020'!P297+'DES-TRIAL-BAL-2020'!P297+'DMP-TRIAL-BAL-2020'!P297</f>
        <v>0</v>
      </c>
      <c r="X297" s="528">
        <f>+'NF-KSF-TRIAL-BAL-2020'!Q297+'RA-TRIAL-BAL-2020'!Q297+'DES-TRIAL-BAL-2020'!Q297+'DMP-TRIAL-BAL-2020'!Q297</f>
        <v>0</v>
      </c>
      <c r="Y297" s="529">
        <f>+'NF-KSF-TRIAL-BAL-2020'!R297+'RA-TRIAL-BAL-2020'!R297+'DES-TRIAL-BAL-2020'!R297+'DMP-TRIAL-BAL-2020'!R297</f>
        <v>0</v>
      </c>
      <c r="Z297" s="528">
        <f>+'NF-KSF-TRIAL-BAL-2020'!S297+'RA-TRIAL-BAL-2020'!S297+'DES-TRIAL-BAL-2020'!S297+'DMP-TRIAL-BAL-2020'!S297</f>
        <v>0</v>
      </c>
      <c r="AA297" s="347">
        <f>+'NF-KSF-TRIAL-BAL-2020'!T297+'RA-TRIAL-BAL-2020'!T297+'DES-TRIAL-BAL-2020'!T297+'DMP-TRIAL-BAL-2020'!T297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+'NF-KSF-TRIAL-BAL-2020'!O298+'RA-TRIAL-BAL-2020'!O298+'DES-TRIAL-BAL-2020'!O298+'DMP-TRIAL-BAL-2020'!O298</f>
        <v>0</v>
      </c>
      <c r="W298" s="529">
        <f>+'NF-KSF-TRIAL-BAL-2020'!P298+'RA-TRIAL-BAL-2020'!P298+'DES-TRIAL-BAL-2020'!P298+'DMP-TRIAL-BAL-2020'!P298</f>
        <v>0</v>
      </c>
      <c r="X298" s="528">
        <f>+'NF-KSF-TRIAL-BAL-2020'!Q298+'RA-TRIAL-BAL-2020'!Q298+'DES-TRIAL-BAL-2020'!Q298+'DMP-TRIAL-BAL-2020'!Q298</f>
        <v>0</v>
      </c>
      <c r="Y298" s="529">
        <f>+'NF-KSF-TRIAL-BAL-2020'!R298+'RA-TRIAL-BAL-2020'!R298+'DES-TRIAL-BAL-2020'!R298+'DMP-TRIAL-BAL-2020'!R298</f>
        <v>0</v>
      </c>
      <c r="Z298" s="528">
        <f>+'NF-KSF-TRIAL-BAL-2020'!S298+'RA-TRIAL-BAL-2020'!S298+'DES-TRIAL-BAL-2020'!S298+'DMP-TRIAL-BAL-2020'!S298</f>
        <v>0</v>
      </c>
      <c r="AA298" s="347">
        <f>+'NF-KSF-TRIAL-BAL-2020'!T298+'RA-TRIAL-BAL-2020'!T298+'DES-TRIAL-BAL-2020'!T298+'DMP-TRIAL-BAL-2020'!T298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+'NF-KSF-TRIAL-BAL-2020'!O299+'RA-TRIAL-BAL-2020'!O299+'DES-TRIAL-BAL-2020'!O299+'DMP-TRIAL-BAL-2020'!O299</f>
        <v>0</v>
      </c>
      <c r="W299" s="529">
        <f>+'NF-KSF-TRIAL-BAL-2020'!P299+'RA-TRIAL-BAL-2020'!P299+'DES-TRIAL-BAL-2020'!P299+'DMP-TRIAL-BAL-2020'!P299</f>
        <v>0</v>
      </c>
      <c r="X299" s="528">
        <f>+'NF-KSF-TRIAL-BAL-2020'!Q299+'RA-TRIAL-BAL-2020'!Q299+'DES-TRIAL-BAL-2020'!Q299+'DMP-TRIAL-BAL-2020'!Q299</f>
        <v>0</v>
      </c>
      <c r="Y299" s="529">
        <f>+'NF-KSF-TRIAL-BAL-2020'!R299+'RA-TRIAL-BAL-2020'!R299+'DES-TRIAL-BAL-2020'!R299+'DMP-TRIAL-BAL-2020'!R299</f>
        <v>0</v>
      </c>
      <c r="Z299" s="528">
        <f>+'NF-KSF-TRIAL-BAL-2020'!S299+'RA-TRIAL-BAL-2020'!S299+'DES-TRIAL-BAL-2020'!S299+'DMP-TRIAL-BAL-2020'!S299</f>
        <v>0</v>
      </c>
      <c r="AA299" s="347">
        <f>+'NF-KSF-TRIAL-BAL-2020'!T299+'RA-TRIAL-BAL-2020'!T299+'DES-TRIAL-BAL-2020'!T299+'DMP-TRIAL-BAL-2020'!T299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+'NF-KSF-TRIAL-BAL-2020'!O300+'RA-TRIAL-BAL-2020'!O300+'DES-TRIAL-BAL-2020'!O300+'DMP-TRIAL-BAL-2020'!O300</f>
        <v>0</v>
      </c>
      <c r="W300" s="529">
        <f>+'NF-KSF-TRIAL-BAL-2020'!P300+'RA-TRIAL-BAL-2020'!P300+'DES-TRIAL-BAL-2020'!P300+'DMP-TRIAL-BAL-2020'!P300</f>
        <v>0</v>
      </c>
      <c r="X300" s="528">
        <f>+'NF-KSF-TRIAL-BAL-2020'!Q300+'RA-TRIAL-BAL-2020'!Q300+'DES-TRIAL-BAL-2020'!Q300+'DMP-TRIAL-BAL-2020'!Q300</f>
        <v>0</v>
      </c>
      <c r="Y300" s="529">
        <f>+'NF-KSF-TRIAL-BAL-2020'!R300+'RA-TRIAL-BAL-2020'!R300+'DES-TRIAL-BAL-2020'!R300+'DMP-TRIAL-BAL-2020'!R300</f>
        <v>0</v>
      </c>
      <c r="Z300" s="528">
        <f>+'NF-KSF-TRIAL-BAL-2020'!S300+'RA-TRIAL-BAL-2020'!S300+'DES-TRIAL-BAL-2020'!S300+'DMP-TRIAL-BAL-2020'!S300</f>
        <v>0</v>
      </c>
      <c r="AA300" s="347">
        <f>+'NF-KSF-TRIAL-BAL-2020'!T300+'RA-TRIAL-BAL-2020'!T300+'DES-TRIAL-BAL-2020'!T300+'DMP-TRIAL-BAL-2020'!T300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+'NF-KSF-TRIAL-BAL-2020'!O301+'RA-TRIAL-BAL-2020'!O301+'DES-TRIAL-BAL-2020'!O301+'DMP-TRIAL-BAL-2020'!O301</f>
        <v>0</v>
      </c>
      <c r="W301" s="529">
        <f>+'NF-KSF-TRIAL-BAL-2020'!P301+'RA-TRIAL-BAL-2020'!P301+'DES-TRIAL-BAL-2020'!P301+'DMP-TRIAL-BAL-2020'!P301</f>
        <v>0</v>
      </c>
      <c r="X301" s="528">
        <f>+'NF-KSF-TRIAL-BAL-2020'!Q301+'RA-TRIAL-BAL-2020'!Q301+'DES-TRIAL-BAL-2020'!Q301+'DMP-TRIAL-BAL-2020'!Q301</f>
        <v>0</v>
      </c>
      <c r="Y301" s="529">
        <f>+'NF-KSF-TRIAL-BAL-2020'!R301+'RA-TRIAL-BAL-2020'!R301+'DES-TRIAL-BAL-2020'!R301+'DMP-TRIAL-BAL-2020'!R301</f>
        <v>0</v>
      </c>
      <c r="Z301" s="528">
        <f>+'NF-KSF-TRIAL-BAL-2020'!S301+'RA-TRIAL-BAL-2020'!S301+'DES-TRIAL-BAL-2020'!S301+'DMP-TRIAL-BAL-2020'!S301</f>
        <v>0</v>
      </c>
      <c r="AA301" s="347">
        <f>+'NF-KSF-TRIAL-BAL-2020'!T301+'RA-TRIAL-BAL-2020'!T301+'DES-TRIAL-BAL-2020'!T301+'DMP-TRIAL-BAL-2020'!T301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+'NF-KSF-TRIAL-BAL-2020'!O302+'RA-TRIAL-BAL-2020'!O302+'DES-TRIAL-BAL-2020'!O302+'DMP-TRIAL-BAL-2020'!O302</f>
        <v>0</v>
      </c>
      <c r="W302" s="529">
        <f>+'NF-KSF-TRIAL-BAL-2020'!P302+'RA-TRIAL-BAL-2020'!P302+'DES-TRIAL-BAL-2020'!P302+'DMP-TRIAL-BAL-2020'!P302</f>
        <v>0</v>
      </c>
      <c r="X302" s="528">
        <f>+'NF-KSF-TRIAL-BAL-2020'!Q302+'RA-TRIAL-BAL-2020'!Q302+'DES-TRIAL-BAL-2020'!Q302+'DMP-TRIAL-BAL-2020'!Q302</f>
        <v>0</v>
      </c>
      <c r="Y302" s="529">
        <f>+'NF-KSF-TRIAL-BAL-2020'!R302+'RA-TRIAL-BAL-2020'!R302+'DES-TRIAL-BAL-2020'!R302+'DMP-TRIAL-BAL-2020'!R302</f>
        <v>0</v>
      </c>
      <c r="Z302" s="528">
        <f>+'NF-KSF-TRIAL-BAL-2020'!S302+'RA-TRIAL-BAL-2020'!S302+'DES-TRIAL-BAL-2020'!S302+'DMP-TRIAL-BAL-2020'!S302</f>
        <v>0</v>
      </c>
      <c r="AA302" s="347">
        <f>+'NF-KSF-TRIAL-BAL-2020'!T302+'RA-TRIAL-BAL-2020'!T302+'DES-TRIAL-BAL-2020'!T302+'DMP-TRIAL-BAL-2020'!T302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+'NF-KSF-TRIAL-BAL-2020'!O303+'RA-TRIAL-BAL-2020'!O303+'DES-TRIAL-BAL-2020'!O303+'DMP-TRIAL-BAL-2020'!O303</f>
        <v>0</v>
      </c>
      <c r="W303" s="529">
        <f>+'NF-KSF-TRIAL-BAL-2020'!P303+'RA-TRIAL-BAL-2020'!P303+'DES-TRIAL-BAL-2020'!P303+'DMP-TRIAL-BAL-2020'!P303</f>
        <v>0</v>
      </c>
      <c r="X303" s="528">
        <f>+'NF-KSF-TRIAL-BAL-2020'!Q303+'RA-TRIAL-BAL-2020'!Q303+'DES-TRIAL-BAL-2020'!Q303+'DMP-TRIAL-BAL-2020'!Q303</f>
        <v>0</v>
      </c>
      <c r="Y303" s="529">
        <f>+'NF-KSF-TRIAL-BAL-2020'!R303+'RA-TRIAL-BAL-2020'!R303+'DES-TRIAL-BAL-2020'!R303+'DMP-TRIAL-BAL-2020'!R303</f>
        <v>0</v>
      </c>
      <c r="Z303" s="528">
        <f>+'NF-KSF-TRIAL-BAL-2020'!S303+'RA-TRIAL-BAL-2020'!S303+'DES-TRIAL-BAL-2020'!S303+'DMP-TRIAL-BAL-2020'!S303</f>
        <v>0</v>
      </c>
      <c r="AA303" s="347">
        <f>+'NF-KSF-TRIAL-BAL-2020'!T303+'RA-TRIAL-BAL-2020'!T303+'DES-TRIAL-BAL-2020'!T303+'DMP-TRIAL-BAL-2020'!T303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+'NF-KSF-TRIAL-BAL-2020'!O304+'RA-TRIAL-BAL-2020'!O304+'DES-TRIAL-BAL-2020'!O304+'DMP-TRIAL-BAL-2020'!O304</f>
        <v>0</v>
      </c>
      <c r="W304" s="529">
        <f>+'NF-KSF-TRIAL-BAL-2020'!P304+'RA-TRIAL-BAL-2020'!P304+'DES-TRIAL-BAL-2020'!P304+'DMP-TRIAL-BAL-2020'!P304</f>
        <v>0</v>
      </c>
      <c r="X304" s="528">
        <f>+'NF-KSF-TRIAL-BAL-2020'!Q304+'RA-TRIAL-BAL-2020'!Q304+'DES-TRIAL-BAL-2020'!Q304+'DMP-TRIAL-BAL-2020'!Q304</f>
        <v>0</v>
      </c>
      <c r="Y304" s="529">
        <f>+'NF-KSF-TRIAL-BAL-2020'!R304+'RA-TRIAL-BAL-2020'!R304+'DES-TRIAL-BAL-2020'!R304+'DMP-TRIAL-BAL-2020'!R304</f>
        <v>0</v>
      </c>
      <c r="Z304" s="528">
        <f>+'NF-KSF-TRIAL-BAL-2020'!S304+'RA-TRIAL-BAL-2020'!S304+'DES-TRIAL-BAL-2020'!S304+'DMP-TRIAL-BAL-2020'!S304</f>
        <v>0</v>
      </c>
      <c r="AA304" s="347">
        <f>+'NF-KSF-TRIAL-BAL-2020'!T304+'RA-TRIAL-BAL-2020'!T304+'DES-TRIAL-BAL-2020'!T304+'DMP-TRIAL-BAL-2020'!T304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+'NF-KSF-TRIAL-BAL-2020'!O305+'RA-TRIAL-BAL-2020'!O305+'DES-TRIAL-BAL-2020'!O305+'DMP-TRIAL-BAL-2020'!O305</f>
        <v>0</v>
      </c>
      <c r="W305" s="529">
        <f>+'NF-KSF-TRIAL-BAL-2020'!P305+'RA-TRIAL-BAL-2020'!P305+'DES-TRIAL-BAL-2020'!P305+'DMP-TRIAL-BAL-2020'!P305</f>
        <v>0</v>
      </c>
      <c r="X305" s="528">
        <f>+'NF-KSF-TRIAL-BAL-2020'!Q305+'RA-TRIAL-BAL-2020'!Q305+'DES-TRIAL-BAL-2020'!Q305+'DMP-TRIAL-BAL-2020'!Q305</f>
        <v>0</v>
      </c>
      <c r="Y305" s="529">
        <f>+'NF-KSF-TRIAL-BAL-2020'!R305+'RA-TRIAL-BAL-2020'!R305+'DES-TRIAL-BAL-2020'!R305+'DMP-TRIAL-BAL-2020'!R305</f>
        <v>0</v>
      </c>
      <c r="Z305" s="528">
        <f>+'NF-KSF-TRIAL-BAL-2020'!S305+'RA-TRIAL-BAL-2020'!S305+'DES-TRIAL-BAL-2020'!S305+'DMP-TRIAL-BAL-2020'!S305</f>
        <v>0</v>
      </c>
      <c r="AA305" s="347">
        <f>+'NF-KSF-TRIAL-BAL-2020'!T305+'RA-TRIAL-BAL-2020'!T305+'DES-TRIAL-BAL-2020'!T305+'DMP-TRIAL-BAL-2020'!T305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+'NF-KSF-TRIAL-BAL-2020'!O306+'RA-TRIAL-BAL-2020'!O306+'DES-TRIAL-BAL-2020'!O306+'DMP-TRIAL-BAL-2020'!O306</f>
        <v>0</v>
      </c>
      <c r="W306" s="529">
        <f>+'NF-KSF-TRIAL-BAL-2020'!P306+'RA-TRIAL-BAL-2020'!P306+'DES-TRIAL-BAL-2020'!P306+'DMP-TRIAL-BAL-2020'!P306</f>
        <v>0</v>
      </c>
      <c r="X306" s="587">
        <f>+'NF-KSF-TRIAL-BAL-2020'!Q306+'RA-TRIAL-BAL-2020'!Q306+'DES-TRIAL-BAL-2020'!Q306+'DMP-TRIAL-BAL-2020'!Q306</f>
        <v>0</v>
      </c>
      <c r="Y306" s="586">
        <f>+'NF-KSF-TRIAL-BAL-2020'!R306+'RA-TRIAL-BAL-2020'!R306+'DES-TRIAL-BAL-2020'!R306+'DMP-TRIAL-BAL-2020'!R306</f>
        <v>0</v>
      </c>
      <c r="Z306" s="587">
        <f>+'NF-KSF-TRIAL-BAL-2020'!S306+'RA-TRIAL-BAL-2020'!S306+'DES-TRIAL-BAL-2020'!S306+'DMP-TRIAL-BAL-2020'!S306</f>
        <v>0</v>
      </c>
      <c r="AA306" s="588">
        <f>+'NF-KSF-TRIAL-BAL-2020'!T306+'RA-TRIAL-BAL-2020'!T306+'DES-TRIAL-BAL-2020'!T306+'DMP-TRIAL-BAL-2020'!T306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+'NF-KSF-TRIAL-BAL-2020'!O307+'RA-TRIAL-BAL-2020'!O307+'DES-TRIAL-BAL-2020'!O307+'DMP-TRIAL-BAL-2020'!O307</f>
        <v>0</v>
      </c>
      <c r="W307" s="529">
        <f>+'NF-KSF-TRIAL-BAL-2020'!P307+'RA-TRIAL-BAL-2020'!P307+'DES-TRIAL-BAL-2020'!P307+'DMP-TRIAL-BAL-2020'!P307</f>
        <v>0</v>
      </c>
      <c r="X307" s="587">
        <f>+'NF-KSF-TRIAL-BAL-2020'!Q307+'RA-TRIAL-BAL-2020'!Q307+'DES-TRIAL-BAL-2020'!Q307+'DMP-TRIAL-BAL-2020'!Q307</f>
        <v>0</v>
      </c>
      <c r="Y307" s="586">
        <f>+'NF-KSF-TRIAL-BAL-2020'!R307+'RA-TRIAL-BAL-2020'!R307+'DES-TRIAL-BAL-2020'!R307+'DMP-TRIAL-BAL-2020'!R307</f>
        <v>0</v>
      </c>
      <c r="Z307" s="587">
        <f>+'NF-KSF-TRIAL-BAL-2020'!S307+'RA-TRIAL-BAL-2020'!S307+'DES-TRIAL-BAL-2020'!S307+'DMP-TRIAL-BAL-2020'!S307</f>
        <v>0</v>
      </c>
      <c r="AA307" s="588">
        <f>+'NF-KSF-TRIAL-BAL-2020'!T307+'RA-TRIAL-BAL-2020'!T307+'DES-TRIAL-BAL-2020'!T307+'DMP-TRIAL-BAL-2020'!T307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+'NF-KSF-TRIAL-BAL-2020'!O308+'RA-TRIAL-BAL-2020'!O308+'DES-TRIAL-BAL-2020'!O308+'DMP-TRIAL-BAL-2020'!O308</f>
        <v>0</v>
      </c>
      <c r="W308" s="529">
        <f>+'NF-KSF-TRIAL-BAL-2020'!P308+'RA-TRIAL-BAL-2020'!P308+'DES-TRIAL-BAL-2020'!P308+'DMP-TRIAL-BAL-2020'!P308</f>
        <v>0</v>
      </c>
      <c r="X308" s="587">
        <f>+'NF-KSF-TRIAL-BAL-2020'!Q308+'RA-TRIAL-BAL-2020'!Q308+'DES-TRIAL-BAL-2020'!Q308+'DMP-TRIAL-BAL-2020'!Q308</f>
        <v>0</v>
      </c>
      <c r="Y308" s="586">
        <f>+'NF-KSF-TRIAL-BAL-2020'!R308+'RA-TRIAL-BAL-2020'!R308+'DES-TRIAL-BAL-2020'!R308+'DMP-TRIAL-BAL-2020'!R308</f>
        <v>0</v>
      </c>
      <c r="Z308" s="587">
        <f>+'NF-KSF-TRIAL-BAL-2020'!S308+'RA-TRIAL-BAL-2020'!S308+'DES-TRIAL-BAL-2020'!S308+'DMP-TRIAL-BAL-2020'!S308</f>
        <v>0</v>
      </c>
      <c r="AA308" s="588">
        <f>+'NF-KSF-TRIAL-BAL-2020'!T308+'RA-TRIAL-BAL-2020'!T308+'DES-TRIAL-BAL-2020'!T308+'DMP-TRIAL-BAL-2020'!T308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+'NF-KSF-TRIAL-BAL-2020'!O309+'RA-TRIAL-BAL-2020'!O309+'DES-TRIAL-BAL-2020'!O309+'DMP-TRIAL-BAL-2020'!O309</f>
        <v>0</v>
      </c>
      <c r="W309" s="529">
        <f>+'NF-KSF-TRIAL-BAL-2020'!P309+'RA-TRIAL-BAL-2020'!P309+'DES-TRIAL-BAL-2020'!P309+'DMP-TRIAL-BAL-2020'!P309</f>
        <v>0</v>
      </c>
      <c r="X309" s="587">
        <f>+'NF-KSF-TRIAL-BAL-2020'!Q309+'RA-TRIAL-BAL-2020'!Q309+'DES-TRIAL-BAL-2020'!Q309+'DMP-TRIAL-BAL-2020'!Q309</f>
        <v>0</v>
      </c>
      <c r="Y309" s="586">
        <f>+'NF-KSF-TRIAL-BAL-2020'!R309+'RA-TRIAL-BAL-2020'!R309+'DES-TRIAL-BAL-2020'!R309+'DMP-TRIAL-BAL-2020'!R309</f>
        <v>0</v>
      </c>
      <c r="Z309" s="587">
        <f>+'NF-KSF-TRIAL-BAL-2020'!S309+'RA-TRIAL-BAL-2020'!S309+'DES-TRIAL-BAL-2020'!S309+'DMP-TRIAL-BAL-2020'!S309</f>
        <v>0</v>
      </c>
      <c r="AA309" s="588">
        <f>+'NF-KSF-TRIAL-BAL-2020'!T309+'RA-TRIAL-BAL-2020'!T309+'DES-TRIAL-BAL-2020'!T309+'DMP-TRIAL-BAL-2020'!T309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+'NF-KSF-TRIAL-BAL-2020'!O310+'RA-TRIAL-BAL-2020'!O310+'DES-TRIAL-BAL-2020'!O310+'DMP-TRIAL-BAL-2020'!O310</f>
        <v>0</v>
      </c>
      <c r="W310" s="529">
        <f>+'NF-KSF-TRIAL-BAL-2020'!P310+'RA-TRIAL-BAL-2020'!P310+'DES-TRIAL-BAL-2020'!P310+'DMP-TRIAL-BAL-2020'!P310</f>
        <v>0</v>
      </c>
      <c r="X310" s="587">
        <f>+'NF-KSF-TRIAL-BAL-2020'!Q310+'RA-TRIAL-BAL-2020'!Q310+'DES-TRIAL-BAL-2020'!Q310+'DMP-TRIAL-BAL-2020'!Q310</f>
        <v>0</v>
      </c>
      <c r="Y310" s="586">
        <f>+'NF-KSF-TRIAL-BAL-2020'!R310+'RA-TRIAL-BAL-2020'!R310+'DES-TRIAL-BAL-2020'!R310+'DMP-TRIAL-BAL-2020'!R310</f>
        <v>0</v>
      </c>
      <c r="Z310" s="587">
        <f>+'NF-KSF-TRIAL-BAL-2020'!S310+'RA-TRIAL-BAL-2020'!S310+'DES-TRIAL-BAL-2020'!S310+'DMP-TRIAL-BAL-2020'!S310</f>
        <v>0</v>
      </c>
      <c r="AA310" s="588">
        <f>+'NF-KSF-TRIAL-BAL-2020'!T310+'RA-TRIAL-BAL-2020'!T310+'DES-TRIAL-BAL-2020'!T310+'DMP-TRIAL-BAL-2020'!T310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+'NF-KSF-TRIAL-BAL-2020'!O311+'RA-TRIAL-BAL-2020'!O311+'DES-TRIAL-BAL-2020'!O311+'DMP-TRIAL-BAL-2020'!O311</f>
        <v>0</v>
      </c>
      <c r="W311" s="529">
        <f>+'NF-KSF-TRIAL-BAL-2020'!P311+'RA-TRIAL-BAL-2020'!P311+'DES-TRIAL-BAL-2020'!P311+'DMP-TRIAL-BAL-2020'!P311</f>
        <v>0</v>
      </c>
      <c r="X311" s="587">
        <f>+'NF-KSF-TRIAL-BAL-2020'!Q311+'RA-TRIAL-BAL-2020'!Q311+'DES-TRIAL-BAL-2020'!Q311+'DMP-TRIAL-BAL-2020'!Q311</f>
        <v>0</v>
      </c>
      <c r="Y311" s="586">
        <f>+'NF-KSF-TRIAL-BAL-2020'!R311+'RA-TRIAL-BAL-2020'!R311+'DES-TRIAL-BAL-2020'!R311+'DMP-TRIAL-BAL-2020'!R311</f>
        <v>0</v>
      </c>
      <c r="Z311" s="587">
        <f>+'NF-KSF-TRIAL-BAL-2020'!S311+'RA-TRIAL-BAL-2020'!S311+'DES-TRIAL-BAL-2020'!S311+'DMP-TRIAL-BAL-2020'!S311</f>
        <v>0</v>
      </c>
      <c r="AA311" s="588">
        <f>+'NF-KSF-TRIAL-BAL-2020'!T311+'RA-TRIAL-BAL-2020'!T311+'DES-TRIAL-BAL-2020'!T311+'DMP-TRIAL-BAL-2020'!T311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+'NF-KSF-TRIAL-BAL-2020'!O312+'RA-TRIAL-BAL-2020'!O312+'DES-TRIAL-BAL-2020'!O312+'DMP-TRIAL-BAL-2020'!O312</f>
        <v>0</v>
      </c>
      <c r="W312" s="529">
        <f>+'NF-KSF-TRIAL-BAL-2020'!P312+'RA-TRIAL-BAL-2020'!P312+'DES-TRIAL-BAL-2020'!P312+'DMP-TRIAL-BAL-2020'!P312</f>
        <v>0</v>
      </c>
      <c r="X312" s="587">
        <f>+'NF-KSF-TRIAL-BAL-2020'!Q312+'RA-TRIAL-BAL-2020'!Q312+'DES-TRIAL-BAL-2020'!Q312+'DMP-TRIAL-BAL-2020'!Q312</f>
        <v>0</v>
      </c>
      <c r="Y312" s="586">
        <f>+'NF-KSF-TRIAL-BAL-2020'!R312+'RA-TRIAL-BAL-2020'!R312+'DES-TRIAL-BAL-2020'!R312+'DMP-TRIAL-BAL-2020'!R312</f>
        <v>0</v>
      </c>
      <c r="Z312" s="587">
        <f>+'NF-KSF-TRIAL-BAL-2020'!S312+'RA-TRIAL-BAL-2020'!S312+'DES-TRIAL-BAL-2020'!S312+'DMP-TRIAL-BAL-2020'!S312</f>
        <v>0</v>
      </c>
      <c r="AA312" s="588">
        <f>+'NF-KSF-TRIAL-BAL-2020'!T312+'RA-TRIAL-BAL-2020'!T312+'DES-TRIAL-BAL-2020'!T312+'DMP-TRIAL-BAL-2020'!T312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+'NF-KSF-TRIAL-BAL-2020'!O313+'RA-TRIAL-BAL-2020'!O313+'DES-TRIAL-BAL-2020'!O313+'DMP-TRIAL-BAL-2020'!O313</f>
        <v>0</v>
      </c>
      <c r="W313" s="529">
        <f>+'NF-KSF-TRIAL-BAL-2020'!P313+'RA-TRIAL-BAL-2020'!P313+'DES-TRIAL-BAL-2020'!P313+'DMP-TRIAL-BAL-2020'!P313</f>
        <v>0</v>
      </c>
      <c r="X313" s="587">
        <f>+'NF-KSF-TRIAL-BAL-2020'!Q313+'RA-TRIAL-BAL-2020'!Q313+'DES-TRIAL-BAL-2020'!Q313+'DMP-TRIAL-BAL-2020'!Q313</f>
        <v>0</v>
      </c>
      <c r="Y313" s="586">
        <f>+'NF-KSF-TRIAL-BAL-2020'!R313+'RA-TRIAL-BAL-2020'!R313+'DES-TRIAL-BAL-2020'!R313+'DMP-TRIAL-BAL-2020'!R313</f>
        <v>0</v>
      </c>
      <c r="Z313" s="587">
        <f>+'NF-KSF-TRIAL-BAL-2020'!S313+'RA-TRIAL-BAL-2020'!S313+'DES-TRIAL-BAL-2020'!S313+'DMP-TRIAL-BAL-2020'!S313</f>
        <v>0</v>
      </c>
      <c r="AA313" s="588">
        <f>+'NF-KSF-TRIAL-BAL-2020'!T313+'RA-TRIAL-BAL-2020'!T313+'DES-TRIAL-BAL-2020'!T313+'DMP-TRIAL-BAL-2020'!T313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+'NF-KSF-TRIAL-BAL-2020'!O314+'RA-TRIAL-BAL-2020'!O314+'DES-TRIAL-BAL-2020'!O314+'DMP-TRIAL-BAL-2020'!O314</f>
        <v>0</v>
      </c>
      <c r="W314" s="529">
        <f>+'NF-KSF-TRIAL-BAL-2020'!P314+'RA-TRIAL-BAL-2020'!P314+'DES-TRIAL-BAL-2020'!P314+'DMP-TRIAL-BAL-2020'!P314</f>
        <v>0</v>
      </c>
      <c r="X314" s="587">
        <f>+'NF-KSF-TRIAL-BAL-2020'!Q314+'RA-TRIAL-BAL-2020'!Q314+'DES-TRIAL-BAL-2020'!Q314+'DMP-TRIAL-BAL-2020'!Q314</f>
        <v>0</v>
      </c>
      <c r="Y314" s="586">
        <f>+'NF-KSF-TRIAL-BAL-2020'!R314+'RA-TRIAL-BAL-2020'!R314+'DES-TRIAL-BAL-2020'!R314+'DMP-TRIAL-BAL-2020'!R314</f>
        <v>0</v>
      </c>
      <c r="Z314" s="587">
        <f>+'NF-KSF-TRIAL-BAL-2020'!S314+'RA-TRIAL-BAL-2020'!S314+'DES-TRIAL-BAL-2020'!S314+'DMP-TRIAL-BAL-2020'!S314</f>
        <v>0</v>
      </c>
      <c r="AA314" s="588">
        <f>+'NF-KSF-TRIAL-BAL-2020'!T314+'RA-TRIAL-BAL-2020'!T314+'DES-TRIAL-BAL-2020'!T314+'DMP-TRIAL-BAL-2020'!T314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+'NF-KSF-TRIAL-BAL-2020'!O315+'RA-TRIAL-BAL-2020'!O315+'DES-TRIAL-BAL-2020'!O315+'DMP-TRIAL-BAL-2020'!O315</f>
        <v>0</v>
      </c>
      <c r="W315" s="529">
        <f>+'NF-KSF-TRIAL-BAL-2020'!P315+'RA-TRIAL-BAL-2020'!P315+'DES-TRIAL-BAL-2020'!P315+'DMP-TRIAL-BAL-2020'!P315</f>
        <v>0</v>
      </c>
      <c r="X315" s="587">
        <f>+'NF-KSF-TRIAL-BAL-2020'!Q315+'RA-TRIAL-BAL-2020'!Q315+'DES-TRIAL-BAL-2020'!Q315+'DMP-TRIAL-BAL-2020'!Q315</f>
        <v>0</v>
      </c>
      <c r="Y315" s="586">
        <f>+'NF-KSF-TRIAL-BAL-2020'!R315+'RA-TRIAL-BAL-2020'!R315+'DES-TRIAL-BAL-2020'!R315+'DMP-TRIAL-BAL-2020'!R315</f>
        <v>0</v>
      </c>
      <c r="Z315" s="587">
        <f>+'NF-KSF-TRIAL-BAL-2020'!S315+'RA-TRIAL-BAL-2020'!S315+'DES-TRIAL-BAL-2020'!S315+'DMP-TRIAL-BAL-2020'!S315</f>
        <v>0</v>
      </c>
      <c r="AA315" s="588">
        <f>+'NF-KSF-TRIAL-BAL-2020'!T315+'RA-TRIAL-BAL-2020'!T315+'DES-TRIAL-BAL-2020'!T315+'DMP-TRIAL-BAL-2020'!T315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+'NF-KSF-TRIAL-BAL-2020'!O316+'RA-TRIAL-BAL-2020'!O316+'DES-TRIAL-BAL-2020'!O316+'DMP-TRIAL-BAL-2020'!O316</f>
        <v>0</v>
      </c>
      <c r="W316" s="529">
        <f>+'NF-KSF-TRIAL-BAL-2020'!P316+'RA-TRIAL-BAL-2020'!P316+'DES-TRIAL-BAL-2020'!P316+'DMP-TRIAL-BAL-2020'!P316</f>
        <v>0</v>
      </c>
      <c r="X316" s="587">
        <f>+'NF-KSF-TRIAL-BAL-2020'!Q316+'RA-TRIAL-BAL-2020'!Q316+'DES-TRIAL-BAL-2020'!Q316+'DMP-TRIAL-BAL-2020'!Q316</f>
        <v>0</v>
      </c>
      <c r="Y316" s="586">
        <f>+'NF-KSF-TRIAL-BAL-2020'!R316+'RA-TRIAL-BAL-2020'!R316+'DES-TRIAL-BAL-2020'!R316+'DMP-TRIAL-BAL-2020'!R316</f>
        <v>0</v>
      </c>
      <c r="Z316" s="587">
        <f>+'NF-KSF-TRIAL-BAL-2020'!S316+'RA-TRIAL-BAL-2020'!S316+'DES-TRIAL-BAL-2020'!S316+'DMP-TRIAL-BAL-2020'!S316</f>
        <v>0</v>
      </c>
      <c r="AA316" s="588">
        <f>+'NF-KSF-TRIAL-BAL-2020'!T316+'RA-TRIAL-BAL-2020'!T316+'DES-TRIAL-BAL-2020'!T316+'DMP-TRIAL-BAL-2020'!T316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+'NF-KSF-TRIAL-BAL-2020'!O317+'RA-TRIAL-BAL-2020'!O317+'DES-TRIAL-BAL-2020'!O317+'DMP-TRIAL-BAL-2020'!O317</f>
        <v>0</v>
      </c>
      <c r="W317" s="529">
        <f>+'NF-KSF-TRIAL-BAL-2020'!P317+'RA-TRIAL-BAL-2020'!P317+'DES-TRIAL-BAL-2020'!P317+'DMP-TRIAL-BAL-2020'!P317</f>
        <v>0</v>
      </c>
      <c r="X317" s="587">
        <f>+'NF-KSF-TRIAL-BAL-2020'!Q317+'RA-TRIAL-BAL-2020'!Q317+'DES-TRIAL-BAL-2020'!Q317+'DMP-TRIAL-BAL-2020'!Q317</f>
        <v>0</v>
      </c>
      <c r="Y317" s="586">
        <f>+'NF-KSF-TRIAL-BAL-2020'!R317+'RA-TRIAL-BAL-2020'!R317+'DES-TRIAL-BAL-2020'!R317+'DMP-TRIAL-BAL-2020'!R317</f>
        <v>0</v>
      </c>
      <c r="Z317" s="587">
        <f>+'NF-KSF-TRIAL-BAL-2020'!S317+'RA-TRIAL-BAL-2020'!S317+'DES-TRIAL-BAL-2020'!S317+'DMP-TRIAL-BAL-2020'!S317</f>
        <v>0</v>
      </c>
      <c r="AA317" s="588">
        <f>+'NF-KSF-TRIAL-BAL-2020'!T317+'RA-TRIAL-BAL-2020'!T317+'DES-TRIAL-BAL-2020'!T317+'DMP-TRIAL-BAL-2020'!T317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+'NF-KSF-TRIAL-BAL-2020'!O318+'RA-TRIAL-BAL-2020'!O318+'DES-TRIAL-BAL-2020'!O318+'DMP-TRIAL-BAL-2020'!O318</f>
        <v>0</v>
      </c>
      <c r="W318" s="529">
        <f>+'NF-KSF-TRIAL-BAL-2020'!P318+'RA-TRIAL-BAL-2020'!P318+'DES-TRIAL-BAL-2020'!P318+'DMP-TRIAL-BAL-2020'!P318</f>
        <v>0</v>
      </c>
      <c r="X318" s="587">
        <f>+'NF-KSF-TRIAL-BAL-2020'!Q318+'RA-TRIAL-BAL-2020'!Q318+'DES-TRIAL-BAL-2020'!Q318+'DMP-TRIAL-BAL-2020'!Q318</f>
        <v>0</v>
      </c>
      <c r="Y318" s="586">
        <f>+'NF-KSF-TRIAL-BAL-2020'!R318+'RA-TRIAL-BAL-2020'!R318+'DES-TRIAL-BAL-2020'!R318+'DMP-TRIAL-BAL-2020'!R318</f>
        <v>0</v>
      </c>
      <c r="Z318" s="587">
        <f>+'NF-KSF-TRIAL-BAL-2020'!S318+'RA-TRIAL-BAL-2020'!S318+'DES-TRIAL-BAL-2020'!S318+'DMP-TRIAL-BAL-2020'!S318</f>
        <v>0</v>
      </c>
      <c r="AA318" s="588">
        <f>+'NF-KSF-TRIAL-BAL-2020'!T318+'RA-TRIAL-BAL-2020'!T318+'DES-TRIAL-BAL-2020'!T318+'DMP-TRIAL-BAL-2020'!T318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+'NF-KSF-TRIAL-BAL-2020'!O319+'RA-TRIAL-BAL-2020'!O319+'DES-TRIAL-BAL-2020'!O319+'DMP-TRIAL-BAL-2020'!O319</f>
        <v>0</v>
      </c>
      <c r="W319" s="529">
        <f>+'NF-KSF-TRIAL-BAL-2020'!P319+'RA-TRIAL-BAL-2020'!P319+'DES-TRIAL-BAL-2020'!P319+'DMP-TRIAL-BAL-2020'!P319</f>
        <v>0</v>
      </c>
      <c r="X319" s="587">
        <f>+'NF-KSF-TRIAL-BAL-2020'!Q319+'RA-TRIAL-BAL-2020'!Q319+'DES-TRIAL-BAL-2020'!Q319+'DMP-TRIAL-BAL-2020'!Q319</f>
        <v>0</v>
      </c>
      <c r="Y319" s="586">
        <f>+'NF-KSF-TRIAL-BAL-2020'!R319+'RA-TRIAL-BAL-2020'!R319+'DES-TRIAL-BAL-2020'!R319+'DMP-TRIAL-BAL-2020'!R319</f>
        <v>0</v>
      </c>
      <c r="Z319" s="587">
        <f>+'NF-KSF-TRIAL-BAL-2020'!S319+'RA-TRIAL-BAL-2020'!S319+'DES-TRIAL-BAL-2020'!S319+'DMP-TRIAL-BAL-2020'!S319</f>
        <v>0</v>
      </c>
      <c r="AA319" s="588">
        <f>+'NF-KSF-TRIAL-BAL-2020'!T319+'RA-TRIAL-BAL-2020'!T319+'DES-TRIAL-BAL-2020'!T319+'DMP-TRIAL-BAL-2020'!T319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+'NF-KSF-TRIAL-BAL-2020'!O320+'RA-TRIAL-BAL-2020'!O320+'DES-TRIAL-BAL-2020'!O320+'DMP-TRIAL-BAL-2020'!O320</f>
        <v>0</v>
      </c>
      <c r="W320" s="529">
        <f>+'NF-KSF-TRIAL-BAL-2020'!P320+'RA-TRIAL-BAL-2020'!P320+'DES-TRIAL-BAL-2020'!P320+'DMP-TRIAL-BAL-2020'!P320</f>
        <v>0</v>
      </c>
      <c r="X320" s="587">
        <f>+'NF-KSF-TRIAL-BAL-2020'!Q320+'RA-TRIAL-BAL-2020'!Q320+'DES-TRIAL-BAL-2020'!Q320+'DMP-TRIAL-BAL-2020'!Q320</f>
        <v>0</v>
      </c>
      <c r="Y320" s="586">
        <f>+'NF-KSF-TRIAL-BAL-2020'!R320+'RA-TRIAL-BAL-2020'!R320+'DES-TRIAL-BAL-2020'!R320+'DMP-TRIAL-BAL-2020'!R320</f>
        <v>0</v>
      </c>
      <c r="Z320" s="587">
        <f>+'NF-KSF-TRIAL-BAL-2020'!S320+'RA-TRIAL-BAL-2020'!S320+'DES-TRIAL-BAL-2020'!S320+'DMP-TRIAL-BAL-2020'!S320</f>
        <v>0</v>
      </c>
      <c r="AA320" s="588">
        <f>+'NF-KSF-TRIAL-BAL-2020'!T320+'RA-TRIAL-BAL-2020'!T320+'DES-TRIAL-BAL-2020'!T320+'DMP-TRIAL-BAL-2020'!T320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+'NF-KSF-TRIAL-BAL-2020'!O321+'RA-TRIAL-BAL-2020'!O321+'DES-TRIAL-BAL-2020'!O321+'DMP-TRIAL-BAL-2020'!O321</f>
        <v>0</v>
      </c>
      <c r="W321" s="529">
        <f>+'NF-KSF-TRIAL-BAL-2020'!P321+'RA-TRIAL-BAL-2020'!P321+'DES-TRIAL-BAL-2020'!P321+'DMP-TRIAL-BAL-2020'!P321</f>
        <v>0</v>
      </c>
      <c r="X321" s="587">
        <f>+'NF-KSF-TRIAL-BAL-2020'!Q321+'RA-TRIAL-BAL-2020'!Q321+'DES-TRIAL-BAL-2020'!Q321+'DMP-TRIAL-BAL-2020'!Q321</f>
        <v>0</v>
      </c>
      <c r="Y321" s="586">
        <f>+'NF-KSF-TRIAL-BAL-2020'!R321+'RA-TRIAL-BAL-2020'!R321+'DES-TRIAL-BAL-2020'!R321+'DMP-TRIAL-BAL-2020'!R321</f>
        <v>0</v>
      </c>
      <c r="Z321" s="587">
        <f>+'NF-KSF-TRIAL-BAL-2020'!S321+'RA-TRIAL-BAL-2020'!S321+'DES-TRIAL-BAL-2020'!S321+'DMP-TRIAL-BAL-2020'!S321</f>
        <v>0</v>
      </c>
      <c r="AA321" s="588">
        <f>+'NF-KSF-TRIAL-BAL-2020'!T321+'RA-TRIAL-BAL-2020'!T321+'DES-TRIAL-BAL-2020'!T321+'DMP-TRIAL-BAL-2020'!T321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+'NF-KSF-TRIAL-BAL-2020'!O322+'RA-TRIAL-BAL-2020'!O322+'DES-TRIAL-BAL-2020'!O322+'DMP-TRIAL-BAL-2020'!O322</f>
        <v>0</v>
      </c>
      <c r="W322" s="529">
        <f>+'NF-KSF-TRIAL-BAL-2020'!P322+'RA-TRIAL-BAL-2020'!P322+'DES-TRIAL-BAL-2020'!P322+'DMP-TRIAL-BAL-2020'!P322</f>
        <v>0</v>
      </c>
      <c r="X322" s="587">
        <f>+'NF-KSF-TRIAL-BAL-2020'!Q322+'RA-TRIAL-BAL-2020'!Q322+'DES-TRIAL-BAL-2020'!Q322+'DMP-TRIAL-BAL-2020'!Q322</f>
        <v>0</v>
      </c>
      <c r="Y322" s="586">
        <f>+'NF-KSF-TRIAL-BAL-2020'!R322+'RA-TRIAL-BAL-2020'!R322+'DES-TRIAL-BAL-2020'!R322+'DMP-TRIAL-BAL-2020'!R322</f>
        <v>0</v>
      </c>
      <c r="Z322" s="587">
        <f>+'NF-KSF-TRIAL-BAL-2020'!S322+'RA-TRIAL-BAL-2020'!S322+'DES-TRIAL-BAL-2020'!S322+'DMP-TRIAL-BAL-2020'!S322</f>
        <v>0</v>
      </c>
      <c r="AA322" s="588">
        <f>+'NF-KSF-TRIAL-BAL-2020'!T322+'RA-TRIAL-BAL-2020'!T322+'DES-TRIAL-BAL-2020'!T322+'DMP-TRIAL-BAL-2020'!T322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+'NF-KSF-TRIAL-BAL-2020'!O323+'RA-TRIAL-BAL-2020'!O323+'DES-TRIAL-BAL-2020'!O323+'DMP-TRIAL-BAL-2020'!O323</f>
        <v>0</v>
      </c>
      <c r="W323" s="529">
        <f>+'NF-KSF-TRIAL-BAL-2020'!P323+'RA-TRIAL-BAL-2020'!P323+'DES-TRIAL-BAL-2020'!P323+'DMP-TRIAL-BAL-2020'!P323</f>
        <v>0</v>
      </c>
      <c r="X323" s="587">
        <f>+'NF-KSF-TRIAL-BAL-2020'!Q323+'RA-TRIAL-BAL-2020'!Q323+'DES-TRIAL-BAL-2020'!Q323+'DMP-TRIAL-BAL-2020'!Q323</f>
        <v>0</v>
      </c>
      <c r="Y323" s="586">
        <f>+'NF-KSF-TRIAL-BAL-2020'!R323+'RA-TRIAL-BAL-2020'!R323+'DES-TRIAL-BAL-2020'!R323+'DMP-TRIAL-BAL-2020'!R323</f>
        <v>0</v>
      </c>
      <c r="Z323" s="587">
        <f>+'NF-KSF-TRIAL-BAL-2020'!S323+'RA-TRIAL-BAL-2020'!S323+'DES-TRIAL-BAL-2020'!S323+'DMP-TRIAL-BAL-2020'!S323</f>
        <v>0</v>
      </c>
      <c r="AA323" s="588">
        <f>+'NF-KSF-TRIAL-BAL-2020'!T323+'RA-TRIAL-BAL-2020'!T323+'DES-TRIAL-BAL-2020'!T323+'DMP-TRIAL-BAL-2020'!T323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+'NF-KSF-TRIAL-BAL-2020'!O324+'RA-TRIAL-BAL-2020'!O324+'DES-TRIAL-BAL-2020'!O324+'DMP-TRIAL-BAL-2020'!O324</f>
        <v>0</v>
      </c>
      <c r="W324" s="529">
        <f>+'NF-KSF-TRIAL-BAL-2020'!P324+'RA-TRIAL-BAL-2020'!P324+'DES-TRIAL-BAL-2020'!P324+'DMP-TRIAL-BAL-2020'!P324</f>
        <v>0</v>
      </c>
      <c r="X324" s="587">
        <f>+'NF-KSF-TRIAL-BAL-2020'!Q324+'RA-TRIAL-BAL-2020'!Q324+'DES-TRIAL-BAL-2020'!Q324+'DMP-TRIAL-BAL-2020'!Q324</f>
        <v>0</v>
      </c>
      <c r="Y324" s="586">
        <f>+'NF-KSF-TRIAL-BAL-2020'!R324+'RA-TRIAL-BAL-2020'!R324+'DES-TRIAL-BAL-2020'!R324+'DMP-TRIAL-BAL-2020'!R324</f>
        <v>0</v>
      </c>
      <c r="Z324" s="587">
        <f>+'NF-KSF-TRIAL-BAL-2020'!S324+'RA-TRIAL-BAL-2020'!S324+'DES-TRIAL-BAL-2020'!S324+'DMP-TRIAL-BAL-2020'!S324</f>
        <v>0</v>
      </c>
      <c r="AA324" s="588">
        <f>+'NF-KSF-TRIAL-BAL-2020'!T324+'RA-TRIAL-BAL-2020'!T324+'DES-TRIAL-BAL-2020'!T324+'DMP-TRIAL-BAL-2020'!T324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+'NF-KSF-TRIAL-BAL-2020'!O325+'RA-TRIAL-BAL-2020'!O325+'DES-TRIAL-BAL-2020'!O325+'DMP-TRIAL-BAL-2020'!O325</f>
        <v>0</v>
      </c>
      <c r="W325" s="529">
        <f>+'NF-KSF-TRIAL-BAL-2020'!P325+'RA-TRIAL-BAL-2020'!P325+'DES-TRIAL-BAL-2020'!P325+'DMP-TRIAL-BAL-2020'!P325</f>
        <v>0</v>
      </c>
      <c r="X325" s="587">
        <f>+'NF-KSF-TRIAL-BAL-2020'!Q325+'RA-TRIAL-BAL-2020'!Q325+'DES-TRIAL-BAL-2020'!Q325+'DMP-TRIAL-BAL-2020'!Q325</f>
        <v>0</v>
      </c>
      <c r="Y325" s="586">
        <f>+'NF-KSF-TRIAL-BAL-2020'!R325+'RA-TRIAL-BAL-2020'!R325+'DES-TRIAL-BAL-2020'!R325+'DMP-TRIAL-BAL-2020'!R325</f>
        <v>0</v>
      </c>
      <c r="Z325" s="587">
        <f>+'NF-KSF-TRIAL-BAL-2020'!S325+'RA-TRIAL-BAL-2020'!S325+'DES-TRIAL-BAL-2020'!S325+'DMP-TRIAL-BAL-2020'!S325</f>
        <v>0</v>
      </c>
      <c r="AA325" s="588">
        <f>+'NF-KSF-TRIAL-BAL-2020'!T325+'RA-TRIAL-BAL-2020'!T325+'DES-TRIAL-BAL-2020'!T325+'DMP-TRIAL-BAL-2020'!T325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+'NF-KSF-TRIAL-BAL-2020'!O326+'RA-TRIAL-BAL-2020'!O326+'DES-TRIAL-BAL-2020'!O326+'DMP-TRIAL-BAL-2020'!O326</f>
        <v>0</v>
      </c>
      <c r="W326" s="529">
        <f>+'NF-KSF-TRIAL-BAL-2020'!P326+'RA-TRIAL-BAL-2020'!P326+'DES-TRIAL-BAL-2020'!P326+'DMP-TRIAL-BAL-2020'!P326</f>
        <v>0</v>
      </c>
      <c r="X326" s="587">
        <f>+'NF-KSF-TRIAL-BAL-2020'!Q326+'RA-TRIAL-BAL-2020'!Q326+'DES-TRIAL-BAL-2020'!Q326+'DMP-TRIAL-BAL-2020'!Q326</f>
        <v>0</v>
      </c>
      <c r="Y326" s="586">
        <f>+'NF-KSF-TRIAL-BAL-2020'!R326+'RA-TRIAL-BAL-2020'!R326+'DES-TRIAL-BAL-2020'!R326+'DMP-TRIAL-BAL-2020'!R326</f>
        <v>0</v>
      </c>
      <c r="Z326" s="587">
        <f>+'NF-KSF-TRIAL-BAL-2020'!S326+'RA-TRIAL-BAL-2020'!S326+'DES-TRIAL-BAL-2020'!S326+'DMP-TRIAL-BAL-2020'!S326</f>
        <v>0</v>
      </c>
      <c r="AA326" s="588">
        <f>+'NF-KSF-TRIAL-BAL-2020'!T326+'RA-TRIAL-BAL-2020'!T326+'DES-TRIAL-BAL-2020'!T326+'DMP-TRIAL-BAL-2020'!T326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+'NF-KSF-TRIAL-BAL-2020'!O327+'RA-TRIAL-BAL-2020'!O327+'DES-TRIAL-BAL-2020'!O327+'DMP-TRIAL-BAL-2020'!O327</f>
        <v>0</v>
      </c>
      <c r="W327" s="529">
        <f>+'NF-KSF-TRIAL-BAL-2020'!P327+'RA-TRIAL-BAL-2020'!P327+'DES-TRIAL-BAL-2020'!P327+'DMP-TRIAL-BAL-2020'!P327</f>
        <v>0</v>
      </c>
      <c r="X327" s="587">
        <f>+'NF-KSF-TRIAL-BAL-2020'!Q327+'RA-TRIAL-BAL-2020'!Q327+'DES-TRIAL-BAL-2020'!Q327+'DMP-TRIAL-BAL-2020'!Q327</f>
        <v>0</v>
      </c>
      <c r="Y327" s="586">
        <f>+'NF-KSF-TRIAL-BAL-2020'!R327+'RA-TRIAL-BAL-2020'!R327+'DES-TRIAL-BAL-2020'!R327+'DMP-TRIAL-BAL-2020'!R327</f>
        <v>0</v>
      </c>
      <c r="Z327" s="587">
        <f>+'NF-KSF-TRIAL-BAL-2020'!S327+'RA-TRIAL-BAL-2020'!S327+'DES-TRIAL-BAL-2020'!S327+'DMP-TRIAL-BAL-2020'!S327</f>
        <v>0</v>
      </c>
      <c r="AA327" s="588">
        <f>+'NF-KSF-TRIAL-BAL-2020'!T327+'RA-TRIAL-BAL-2020'!T327+'DES-TRIAL-BAL-2020'!T327+'DMP-TRIAL-BAL-2020'!T327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+'NF-KSF-TRIAL-BAL-2020'!O328+'RA-TRIAL-BAL-2020'!O328+'DES-TRIAL-BAL-2020'!O328+'DMP-TRIAL-BAL-2020'!O328</f>
        <v>0</v>
      </c>
      <c r="W328" s="529">
        <f>+'NF-KSF-TRIAL-BAL-2020'!P328+'RA-TRIAL-BAL-2020'!P328+'DES-TRIAL-BAL-2020'!P328+'DMP-TRIAL-BAL-2020'!P328</f>
        <v>0</v>
      </c>
      <c r="X328" s="587">
        <f>+'NF-KSF-TRIAL-BAL-2020'!Q328+'RA-TRIAL-BAL-2020'!Q328+'DES-TRIAL-BAL-2020'!Q328+'DMP-TRIAL-BAL-2020'!Q328</f>
        <v>0</v>
      </c>
      <c r="Y328" s="586">
        <f>+'NF-KSF-TRIAL-BAL-2020'!R328+'RA-TRIAL-BAL-2020'!R328+'DES-TRIAL-BAL-2020'!R328+'DMP-TRIAL-BAL-2020'!R328</f>
        <v>0</v>
      </c>
      <c r="Z328" s="587">
        <f>+'NF-KSF-TRIAL-BAL-2020'!S328+'RA-TRIAL-BAL-2020'!S328+'DES-TRIAL-BAL-2020'!S328+'DMP-TRIAL-BAL-2020'!S328</f>
        <v>0</v>
      </c>
      <c r="AA328" s="588">
        <f>+'NF-KSF-TRIAL-BAL-2020'!T328+'RA-TRIAL-BAL-2020'!T328+'DES-TRIAL-BAL-2020'!T328+'DMP-TRIAL-BAL-2020'!T328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+'NF-KSF-TRIAL-BAL-2020'!O329+'RA-TRIAL-BAL-2020'!O329+'DES-TRIAL-BAL-2020'!O329+'DMP-TRIAL-BAL-2020'!O329</f>
        <v>0</v>
      </c>
      <c r="W329" s="529">
        <f>+'NF-KSF-TRIAL-BAL-2020'!P329+'RA-TRIAL-BAL-2020'!P329+'DES-TRIAL-BAL-2020'!P329+'DMP-TRIAL-BAL-2020'!P329</f>
        <v>0</v>
      </c>
      <c r="X329" s="587">
        <f>+'NF-KSF-TRIAL-BAL-2020'!Q329+'RA-TRIAL-BAL-2020'!Q329+'DES-TRIAL-BAL-2020'!Q329+'DMP-TRIAL-BAL-2020'!Q329</f>
        <v>0</v>
      </c>
      <c r="Y329" s="586">
        <f>+'NF-KSF-TRIAL-BAL-2020'!R329+'RA-TRIAL-BAL-2020'!R329+'DES-TRIAL-BAL-2020'!R329+'DMP-TRIAL-BAL-2020'!R329</f>
        <v>0</v>
      </c>
      <c r="Z329" s="587">
        <f>+'NF-KSF-TRIAL-BAL-2020'!S329+'RA-TRIAL-BAL-2020'!S329+'DES-TRIAL-BAL-2020'!S329+'DMP-TRIAL-BAL-2020'!S329</f>
        <v>0</v>
      </c>
      <c r="AA329" s="588">
        <f>+'NF-KSF-TRIAL-BAL-2020'!T329+'RA-TRIAL-BAL-2020'!T329+'DES-TRIAL-BAL-2020'!T329+'DMP-TRIAL-BAL-2020'!T329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+'NF-KSF-TRIAL-BAL-2020'!O330+'RA-TRIAL-BAL-2020'!O330+'DES-TRIAL-BAL-2020'!O330+'DMP-TRIAL-BAL-2020'!O330</f>
        <v>0</v>
      </c>
      <c r="W330" s="529">
        <f>+'NF-KSF-TRIAL-BAL-2020'!P330+'RA-TRIAL-BAL-2020'!P330+'DES-TRIAL-BAL-2020'!P330+'DMP-TRIAL-BAL-2020'!P330</f>
        <v>0</v>
      </c>
      <c r="X330" s="587">
        <f>+'NF-KSF-TRIAL-BAL-2020'!Q330+'RA-TRIAL-BAL-2020'!Q330+'DES-TRIAL-BAL-2020'!Q330+'DMP-TRIAL-BAL-2020'!Q330</f>
        <v>0</v>
      </c>
      <c r="Y330" s="586">
        <f>+'NF-KSF-TRIAL-BAL-2020'!R330+'RA-TRIAL-BAL-2020'!R330+'DES-TRIAL-BAL-2020'!R330+'DMP-TRIAL-BAL-2020'!R330</f>
        <v>0</v>
      </c>
      <c r="Z330" s="587">
        <f>+'NF-KSF-TRIAL-BAL-2020'!S330+'RA-TRIAL-BAL-2020'!S330+'DES-TRIAL-BAL-2020'!S330+'DMP-TRIAL-BAL-2020'!S330</f>
        <v>0</v>
      </c>
      <c r="AA330" s="588">
        <f>+'NF-KSF-TRIAL-BAL-2020'!T330+'RA-TRIAL-BAL-2020'!T330+'DES-TRIAL-BAL-2020'!T330+'DMP-TRIAL-BAL-2020'!T330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+'NF-KSF-TRIAL-BAL-2020'!O331+'RA-TRIAL-BAL-2020'!O331+'DES-TRIAL-BAL-2020'!O331+'DMP-TRIAL-BAL-2020'!O331</f>
        <v>0</v>
      </c>
      <c r="W331" s="529">
        <f>+'NF-KSF-TRIAL-BAL-2020'!P331+'RA-TRIAL-BAL-2020'!P331+'DES-TRIAL-BAL-2020'!P331+'DMP-TRIAL-BAL-2020'!P331</f>
        <v>0</v>
      </c>
      <c r="X331" s="587">
        <f>+'NF-KSF-TRIAL-BAL-2020'!Q331+'RA-TRIAL-BAL-2020'!Q331+'DES-TRIAL-BAL-2020'!Q331+'DMP-TRIAL-BAL-2020'!Q331</f>
        <v>0</v>
      </c>
      <c r="Y331" s="586">
        <f>+'NF-KSF-TRIAL-BAL-2020'!R331+'RA-TRIAL-BAL-2020'!R331+'DES-TRIAL-BAL-2020'!R331+'DMP-TRIAL-BAL-2020'!R331</f>
        <v>0</v>
      </c>
      <c r="Z331" s="587">
        <f>+'NF-KSF-TRIAL-BAL-2020'!S331+'RA-TRIAL-BAL-2020'!S331+'DES-TRIAL-BAL-2020'!S331+'DMP-TRIAL-BAL-2020'!S331</f>
        <v>0</v>
      </c>
      <c r="AA331" s="588">
        <f>+'NF-KSF-TRIAL-BAL-2020'!T331+'RA-TRIAL-BAL-2020'!T331+'DES-TRIAL-BAL-2020'!T331+'DMP-TRIAL-BAL-2020'!T331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+'NF-KSF-TRIAL-BAL-2020'!O332+'RA-TRIAL-BAL-2020'!O332+'DES-TRIAL-BAL-2020'!O332+'DMP-TRIAL-BAL-2020'!O332</f>
        <v>0</v>
      </c>
      <c r="W332" s="529">
        <f>+'NF-KSF-TRIAL-BAL-2020'!P332+'RA-TRIAL-BAL-2020'!P332+'DES-TRIAL-BAL-2020'!P332+'DMP-TRIAL-BAL-2020'!P332</f>
        <v>0</v>
      </c>
      <c r="X332" s="587">
        <f>+'NF-KSF-TRIAL-BAL-2020'!Q332+'RA-TRIAL-BAL-2020'!Q332+'DES-TRIAL-BAL-2020'!Q332+'DMP-TRIAL-BAL-2020'!Q332</f>
        <v>0</v>
      </c>
      <c r="Y332" s="586">
        <f>+'NF-KSF-TRIAL-BAL-2020'!R332+'RA-TRIAL-BAL-2020'!R332+'DES-TRIAL-BAL-2020'!R332+'DMP-TRIAL-BAL-2020'!R332</f>
        <v>0</v>
      </c>
      <c r="Z332" s="587">
        <f>+'NF-KSF-TRIAL-BAL-2020'!S332+'RA-TRIAL-BAL-2020'!S332+'DES-TRIAL-BAL-2020'!S332+'DMP-TRIAL-BAL-2020'!S332</f>
        <v>0</v>
      </c>
      <c r="AA332" s="588">
        <f>+'NF-KSF-TRIAL-BAL-2020'!T332+'RA-TRIAL-BAL-2020'!T332+'DES-TRIAL-BAL-2020'!T332+'DMP-TRIAL-BAL-2020'!T332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+'NF-KSF-TRIAL-BAL-2020'!O333+'RA-TRIAL-BAL-2020'!O333+'DES-TRIAL-BAL-2020'!O333+'DMP-TRIAL-BAL-2020'!O333</f>
        <v>0</v>
      </c>
      <c r="W333" s="529">
        <f>+'NF-KSF-TRIAL-BAL-2020'!P333+'RA-TRIAL-BAL-2020'!P333+'DES-TRIAL-BAL-2020'!P333+'DMP-TRIAL-BAL-2020'!P333</f>
        <v>0</v>
      </c>
      <c r="X333" s="587">
        <f>+'NF-KSF-TRIAL-BAL-2020'!Q333+'RA-TRIAL-BAL-2020'!Q333+'DES-TRIAL-BAL-2020'!Q333+'DMP-TRIAL-BAL-2020'!Q333</f>
        <v>0</v>
      </c>
      <c r="Y333" s="586">
        <f>+'NF-KSF-TRIAL-BAL-2020'!R333+'RA-TRIAL-BAL-2020'!R333+'DES-TRIAL-BAL-2020'!R333+'DMP-TRIAL-BAL-2020'!R333</f>
        <v>0</v>
      </c>
      <c r="Z333" s="587">
        <f>+'NF-KSF-TRIAL-BAL-2020'!S333+'RA-TRIAL-BAL-2020'!S333+'DES-TRIAL-BAL-2020'!S333+'DMP-TRIAL-BAL-2020'!S333</f>
        <v>0</v>
      </c>
      <c r="AA333" s="588">
        <f>+'NF-KSF-TRIAL-BAL-2020'!T333+'RA-TRIAL-BAL-2020'!T333+'DES-TRIAL-BAL-2020'!T333+'DMP-TRIAL-BAL-2020'!T333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+'NF-KSF-TRIAL-BAL-2020'!O334+'RA-TRIAL-BAL-2020'!O334+'DES-TRIAL-BAL-2020'!O334+'DMP-TRIAL-BAL-2020'!O334</f>
        <v>0</v>
      </c>
      <c r="W334" s="529">
        <f>+'NF-KSF-TRIAL-BAL-2020'!P334+'RA-TRIAL-BAL-2020'!P334+'DES-TRIAL-BAL-2020'!P334+'DMP-TRIAL-BAL-2020'!P334</f>
        <v>0</v>
      </c>
      <c r="X334" s="587">
        <f>+'NF-KSF-TRIAL-BAL-2020'!Q334+'RA-TRIAL-BAL-2020'!Q334+'DES-TRIAL-BAL-2020'!Q334+'DMP-TRIAL-BAL-2020'!Q334</f>
        <v>0</v>
      </c>
      <c r="Y334" s="586">
        <f>+'NF-KSF-TRIAL-BAL-2020'!R334+'RA-TRIAL-BAL-2020'!R334+'DES-TRIAL-BAL-2020'!R334+'DMP-TRIAL-BAL-2020'!R334</f>
        <v>0</v>
      </c>
      <c r="Z334" s="587">
        <f>+'NF-KSF-TRIAL-BAL-2020'!S334+'RA-TRIAL-BAL-2020'!S334+'DES-TRIAL-BAL-2020'!S334+'DMP-TRIAL-BAL-2020'!S334</f>
        <v>0</v>
      </c>
      <c r="AA334" s="588">
        <f>+'NF-KSF-TRIAL-BAL-2020'!T334+'RA-TRIAL-BAL-2020'!T334+'DES-TRIAL-BAL-2020'!T334+'DMP-TRIAL-BAL-2020'!T334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+'NF-KSF-TRIAL-BAL-2020'!O335+'RA-TRIAL-BAL-2020'!O335+'DES-TRIAL-BAL-2020'!O335+'DMP-TRIAL-BAL-2020'!O335</f>
        <v>0</v>
      </c>
      <c r="W335" s="529">
        <f>+'NF-KSF-TRIAL-BAL-2020'!P335+'RA-TRIAL-BAL-2020'!P335+'DES-TRIAL-BAL-2020'!P335+'DMP-TRIAL-BAL-2020'!P335</f>
        <v>0</v>
      </c>
      <c r="X335" s="587">
        <f>+'NF-KSF-TRIAL-BAL-2020'!Q335+'RA-TRIAL-BAL-2020'!Q335+'DES-TRIAL-BAL-2020'!Q335+'DMP-TRIAL-BAL-2020'!Q335</f>
        <v>0</v>
      </c>
      <c r="Y335" s="586">
        <f>+'NF-KSF-TRIAL-BAL-2020'!R335+'RA-TRIAL-BAL-2020'!R335+'DES-TRIAL-BAL-2020'!R335+'DMP-TRIAL-BAL-2020'!R335</f>
        <v>0</v>
      </c>
      <c r="Z335" s="587">
        <f>+'NF-KSF-TRIAL-BAL-2020'!S335+'RA-TRIAL-BAL-2020'!S335+'DES-TRIAL-BAL-2020'!S335+'DMP-TRIAL-BAL-2020'!S335</f>
        <v>0</v>
      </c>
      <c r="AA335" s="588">
        <f>+'NF-KSF-TRIAL-BAL-2020'!T335+'RA-TRIAL-BAL-2020'!T335+'DES-TRIAL-BAL-2020'!T335+'DMP-TRIAL-BAL-2020'!T335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+'NF-KSF-TRIAL-BAL-2020'!O336+'RA-TRIAL-BAL-2020'!O336+'DES-TRIAL-BAL-2020'!O336+'DMP-TRIAL-BAL-2020'!O336</f>
        <v>0</v>
      </c>
      <c r="W336" s="529">
        <f>+'NF-KSF-TRIAL-BAL-2020'!P336+'RA-TRIAL-BAL-2020'!P336+'DES-TRIAL-BAL-2020'!P336+'DMP-TRIAL-BAL-2020'!P336</f>
        <v>0</v>
      </c>
      <c r="X336" s="587">
        <f>+'NF-KSF-TRIAL-BAL-2020'!Q336+'RA-TRIAL-BAL-2020'!Q336+'DES-TRIAL-BAL-2020'!Q336+'DMP-TRIAL-BAL-2020'!Q336</f>
        <v>0</v>
      </c>
      <c r="Y336" s="586">
        <f>+'NF-KSF-TRIAL-BAL-2020'!R336+'RA-TRIAL-BAL-2020'!R336+'DES-TRIAL-BAL-2020'!R336+'DMP-TRIAL-BAL-2020'!R336</f>
        <v>0</v>
      </c>
      <c r="Z336" s="587">
        <f>+'NF-KSF-TRIAL-BAL-2020'!S336+'RA-TRIAL-BAL-2020'!S336+'DES-TRIAL-BAL-2020'!S336+'DMP-TRIAL-BAL-2020'!S336</f>
        <v>0</v>
      </c>
      <c r="AA336" s="588">
        <f>+'NF-KSF-TRIAL-BAL-2020'!T336+'RA-TRIAL-BAL-2020'!T336+'DES-TRIAL-BAL-2020'!T336+'DMP-TRIAL-BAL-2020'!T336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+'NF-KSF-TRIAL-BAL-2020'!O337+'RA-TRIAL-BAL-2020'!O337+'DES-TRIAL-BAL-2020'!O337+'DMP-TRIAL-BAL-2020'!O337</f>
        <v>0</v>
      </c>
      <c r="W337" s="529">
        <f>+'NF-KSF-TRIAL-BAL-2020'!P337+'RA-TRIAL-BAL-2020'!P337+'DES-TRIAL-BAL-2020'!P337+'DMP-TRIAL-BAL-2020'!P337</f>
        <v>0</v>
      </c>
      <c r="X337" s="587">
        <f>+'NF-KSF-TRIAL-BAL-2020'!Q337+'RA-TRIAL-BAL-2020'!Q337+'DES-TRIAL-BAL-2020'!Q337+'DMP-TRIAL-BAL-2020'!Q337</f>
        <v>0</v>
      </c>
      <c r="Y337" s="586">
        <f>+'NF-KSF-TRIAL-BAL-2020'!R337+'RA-TRIAL-BAL-2020'!R337+'DES-TRIAL-BAL-2020'!R337+'DMP-TRIAL-BAL-2020'!R337</f>
        <v>0</v>
      </c>
      <c r="Z337" s="587">
        <f>+'NF-KSF-TRIAL-BAL-2020'!S337+'RA-TRIAL-BAL-2020'!S337+'DES-TRIAL-BAL-2020'!S337+'DMP-TRIAL-BAL-2020'!S337</f>
        <v>0</v>
      </c>
      <c r="AA337" s="588">
        <f>+'NF-KSF-TRIAL-BAL-2020'!T337+'RA-TRIAL-BAL-2020'!T337+'DES-TRIAL-BAL-2020'!T337+'DMP-TRIAL-BAL-2020'!T337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+'NF-KSF-TRIAL-BAL-2020'!O338+'RA-TRIAL-BAL-2020'!O338+'DES-TRIAL-BAL-2020'!O338+'DMP-TRIAL-BAL-2020'!O338</f>
        <v>0</v>
      </c>
      <c r="W338" s="529">
        <f>+'NF-KSF-TRIAL-BAL-2020'!P338+'RA-TRIAL-BAL-2020'!P338+'DES-TRIAL-BAL-2020'!P338+'DMP-TRIAL-BAL-2020'!P338</f>
        <v>0</v>
      </c>
      <c r="X338" s="587">
        <f>+'NF-KSF-TRIAL-BAL-2020'!Q338+'RA-TRIAL-BAL-2020'!Q338+'DES-TRIAL-BAL-2020'!Q338+'DMP-TRIAL-BAL-2020'!Q338</f>
        <v>0</v>
      </c>
      <c r="Y338" s="586">
        <f>+'NF-KSF-TRIAL-BAL-2020'!R338+'RA-TRIAL-BAL-2020'!R338+'DES-TRIAL-BAL-2020'!R338+'DMP-TRIAL-BAL-2020'!R338</f>
        <v>0</v>
      </c>
      <c r="Z338" s="587">
        <f>+'NF-KSF-TRIAL-BAL-2020'!S338+'RA-TRIAL-BAL-2020'!S338+'DES-TRIAL-BAL-2020'!S338+'DMP-TRIAL-BAL-2020'!S338</f>
        <v>0</v>
      </c>
      <c r="AA338" s="588">
        <f>+'NF-KSF-TRIAL-BAL-2020'!T338+'RA-TRIAL-BAL-2020'!T338+'DES-TRIAL-BAL-2020'!T338+'DMP-TRIAL-BAL-2020'!T338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+'NF-KSF-TRIAL-BAL-2020'!O339+'RA-TRIAL-BAL-2020'!O339+'DES-TRIAL-BAL-2020'!O339+'DMP-TRIAL-BAL-2020'!O339</f>
        <v>0</v>
      </c>
      <c r="W339" s="529">
        <f>+'NF-KSF-TRIAL-BAL-2020'!P339+'RA-TRIAL-BAL-2020'!P339+'DES-TRIAL-BAL-2020'!P339+'DMP-TRIAL-BAL-2020'!P339</f>
        <v>0</v>
      </c>
      <c r="X339" s="587">
        <f>+'NF-KSF-TRIAL-BAL-2020'!Q339+'RA-TRIAL-BAL-2020'!Q339+'DES-TRIAL-BAL-2020'!Q339+'DMP-TRIAL-BAL-2020'!Q339</f>
        <v>0</v>
      </c>
      <c r="Y339" s="586">
        <f>+'NF-KSF-TRIAL-BAL-2020'!R339+'RA-TRIAL-BAL-2020'!R339+'DES-TRIAL-BAL-2020'!R339+'DMP-TRIAL-BAL-2020'!R339</f>
        <v>0</v>
      </c>
      <c r="Z339" s="587">
        <f>+'NF-KSF-TRIAL-BAL-2020'!S339+'RA-TRIAL-BAL-2020'!S339+'DES-TRIAL-BAL-2020'!S339+'DMP-TRIAL-BAL-2020'!S339</f>
        <v>0</v>
      </c>
      <c r="AA339" s="588">
        <f>+'NF-KSF-TRIAL-BAL-2020'!T339+'RA-TRIAL-BAL-2020'!T339+'DES-TRIAL-BAL-2020'!T339+'DMP-TRIAL-BAL-2020'!T339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+'NF-KSF-TRIAL-BAL-2020'!O340+'RA-TRIAL-BAL-2020'!O340+'DES-TRIAL-BAL-2020'!O340+'DMP-TRIAL-BAL-2020'!O340</f>
        <v>0</v>
      </c>
      <c r="W340" s="529">
        <f>+'NF-KSF-TRIAL-BAL-2020'!P340+'RA-TRIAL-BAL-2020'!P340+'DES-TRIAL-BAL-2020'!P340+'DMP-TRIAL-BAL-2020'!P340</f>
        <v>0</v>
      </c>
      <c r="X340" s="587">
        <f>+'NF-KSF-TRIAL-BAL-2020'!Q340+'RA-TRIAL-BAL-2020'!Q340+'DES-TRIAL-BAL-2020'!Q340+'DMP-TRIAL-BAL-2020'!Q340</f>
        <v>0</v>
      </c>
      <c r="Y340" s="586">
        <f>+'NF-KSF-TRIAL-BAL-2020'!R340+'RA-TRIAL-BAL-2020'!R340+'DES-TRIAL-BAL-2020'!R340+'DMP-TRIAL-BAL-2020'!R340</f>
        <v>0</v>
      </c>
      <c r="Z340" s="587">
        <f>+'NF-KSF-TRIAL-BAL-2020'!S340+'RA-TRIAL-BAL-2020'!S340+'DES-TRIAL-BAL-2020'!S340+'DMP-TRIAL-BAL-2020'!S340</f>
        <v>0</v>
      </c>
      <c r="AA340" s="588">
        <f>+'NF-KSF-TRIAL-BAL-2020'!T340+'RA-TRIAL-BAL-2020'!T340+'DES-TRIAL-BAL-2020'!T340+'DMP-TRIAL-BAL-2020'!T340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+'NF-KSF-TRIAL-BAL-2020'!O341+'RA-TRIAL-BAL-2020'!O341+'DES-TRIAL-BAL-2020'!O341+'DMP-TRIAL-BAL-2020'!O341</f>
        <v>0</v>
      </c>
      <c r="W341" s="529">
        <f>+'NF-KSF-TRIAL-BAL-2020'!P341+'RA-TRIAL-BAL-2020'!P341+'DES-TRIAL-BAL-2020'!P341+'DMP-TRIAL-BAL-2020'!P341</f>
        <v>0</v>
      </c>
      <c r="X341" s="587">
        <f>+'NF-KSF-TRIAL-BAL-2020'!Q341+'RA-TRIAL-BAL-2020'!Q341+'DES-TRIAL-BAL-2020'!Q341+'DMP-TRIAL-BAL-2020'!Q341</f>
        <v>0</v>
      </c>
      <c r="Y341" s="586">
        <f>+'NF-KSF-TRIAL-BAL-2020'!R341+'RA-TRIAL-BAL-2020'!R341+'DES-TRIAL-BAL-2020'!R341+'DMP-TRIAL-BAL-2020'!R341</f>
        <v>0</v>
      </c>
      <c r="Z341" s="587">
        <f>+'NF-KSF-TRIAL-BAL-2020'!S341+'RA-TRIAL-BAL-2020'!S341+'DES-TRIAL-BAL-2020'!S341+'DMP-TRIAL-BAL-2020'!S341</f>
        <v>0</v>
      </c>
      <c r="AA341" s="588">
        <f>+'NF-KSF-TRIAL-BAL-2020'!T341+'RA-TRIAL-BAL-2020'!T341+'DES-TRIAL-BAL-2020'!T341+'DMP-TRIAL-BAL-2020'!T341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+'NF-KSF-TRIAL-BAL-2020'!O342+'RA-TRIAL-BAL-2020'!O342+'DES-TRIAL-BAL-2020'!O342+'DMP-TRIAL-BAL-2020'!O342</f>
        <v>0</v>
      </c>
      <c r="W342" s="529">
        <f>+'NF-KSF-TRIAL-BAL-2020'!P342+'RA-TRIAL-BAL-2020'!P342+'DES-TRIAL-BAL-2020'!P342+'DMP-TRIAL-BAL-2020'!P342</f>
        <v>0</v>
      </c>
      <c r="X342" s="587">
        <f>+'NF-KSF-TRIAL-BAL-2020'!Q342+'RA-TRIAL-BAL-2020'!Q342+'DES-TRIAL-BAL-2020'!Q342+'DMP-TRIAL-BAL-2020'!Q342</f>
        <v>0</v>
      </c>
      <c r="Y342" s="586">
        <f>+'NF-KSF-TRIAL-BAL-2020'!R342+'RA-TRIAL-BAL-2020'!R342+'DES-TRIAL-BAL-2020'!R342+'DMP-TRIAL-BAL-2020'!R342</f>
        <v>0</v>
      </c>
      <c r="Z342" s="587">
        <f>+'NF-KSF-TRIAL-BAL-2020'!S342+'RA-TRIAL-BAL-2020'!S342+'DES-TRIAL-BAL-2020'!S342+'DMP-TRIAL-BAL-2020'!S342</f>
        <v>0</v>
      </c>
      <c r="AA342" s="588">
        <f>+'NF-KSF-TRIAL-BAL-2020'!T342+'RA-TRIAL-BAL-2020'!T342+'DES-TRIAL-BAL-2020'!T342+'DMP-TRIAL-BAL-2020'!T342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+'NF-KSF-TRIAL-BAL-2020'!O343+'RA-TRIAL-BAL-2020'!O343+'DES-TRIAL-BAL-2020'!O343+'DMP-TRIAL-BAL-2020'!O343</f>
        <v>0</v>
      </c>
      <c r="W343" s="529">
        <f>+'NF-KSF-TRIAL-BAL-2020'!P343+'RA-TRIAL-BAL-2020'!P343+'DES-TRIAL-BAL-2020'!P343+'DMP-TRIAL-BAL-2020'!P343</f>
        <v>0</v>
      </c>
      <c r="X343" s="587">
        <f>+'NF-KSF-TRIAL-BAL-2020'!Q343+'RA-TRIAL-BAL-2020'!Q343+'DES-TRIAL-BAL-2020'!Q343+'DMP-TRIAL-BAL-2020'!Q343</f>
        <v>0</v>
      </c>
      <c r="Y343" s="586">
        <f>+'NF-KSF-TRIAL-BAL-2020'!R343+'RA-TRIAL-BAL-2020'!R343+'DES-TRIAL-BAL-2020'!R343+'DMP-TRIAL-BAL-2020'!R343</f>
        <v>0</v>
      </c>
      <c r="Z343" s="587">
        <f>+'NF-KSF-TRIAL-BAL-2020'!S343+'RA-TRIAL-BAL-2020'!S343+'DES-TRIAL-BAL-2020'!S343+'DMP-TRIAL-BAL-2020'!S343</f>
        <v>0</v>
      </c>
      <c r="AA343" s="588">
        <f>+'NF-KSF-TRIAL-BAL-2020'!T343+'RA-TRIAL-BAL-2020'!T343+'DES-TRIAL-BAL-2020'!T343+'DMP-TRIAL-BAL-2020'!T343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+'NF-KSF-TRIAL-BAL-2020'!O344+'RA-TRIAL-BAL-2020'!O344+'DES-TRIAL-BAL-2020'!O344+'DMP-TRIAL-BAL-2020'!O344</f>
        <v>0</v>
      </c>
      <c r="W344" s="529">
        <f>+'NF-KSF-TRIAL-BAL-2020'!P344+'RA-TRIAL-BAL-2020'!P344+'DES-TRIAL-BAL-2020'!P344+'DMP-TRIAL-BAL-2020'!P344</f>
        <v>0</v>
      </c>
      <c r="X344" s="587">
        <f>+'NF-KSF-TRIAL-BAL-2020'!Q344+'RA-TRIAL-BAL-2020'!Q344+'DES-TRIAL-BAL-2020'!Q344+'DMP-TRIAL-BAL-2020'!Q344</f>
        <v>0</v>
      </c>
      <c r="Y344" s="586">
        <f>+'NF-KSF-TRIAL-BAL-2020'!R344+'RA-TRIAL-BAL-2020'!R344+'DES-TRIAL-BAL-2020'!R344+'DMP-TRIAL-BAL-2020'!R344</f>
        <v>0</v>
      </c>
      <c r="Z344" s="587">
        <f>+'NF-KSF-TRIAL-BAL-2020'!S344+'RA-TRIAL-BAL-2020'!S344+'DES-TRIAL-BAL-2020'!S344+'DMP-TRIAL-BAL-2020'!S344</f>
        <v>0</v>
      </c>
      <c r="AA344" s="588">
        <f>+'NF-KSF-TRIAL-BAL-2020'!T344+'RA-TRIAL-BAL-2020'!T344+'DES-TRIAL-BAL-2020'!T344+'DMP-TRIAL-BAL-2020'!T344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+'NF-KSF-TRIAL-BAL-2020'!O345+'RA-TRIAL-BAL-2020'!O345+'DES-TRIAL-BAL-2020'!O345+'DMP-TRIAL-BAL-2020'!O345</f>
        <v>0</v>
      </c>
      <c r="W345" s="529">
        <f>+'NF-KSF-TRIAL-BAL-2020'!P345+'RA-TRIAL-BAL-2020'!P345+'DES-TRIAL-BAL-2020'!P345+'DMP-TRIAL-BAL-2020'!P345</f>
        <v>0</v>
      </c>
      <c r="X345" s="587">
        <f>+'NF-KSF-TRIAL-BAL-2020'!Q345+'RA-TRIAL-BAL-2020'!Q345+'DES-TRIAL-BAL-2020'!Q345+'DMP-TRIAL-BAL-2020'!Q345</f>
        <v>0</v>
      </c>
      <c r="Y345" s="586">
        <f>+'NF-KSF-TRIAL-BAL-2020'!R345+'RA-TRIAL-BAL-2020'!R345+'DES-TRIAL-BAL-2020'!R345+'DMP-TRIAL-BAL-2020'!R345</f>
        <v>0</v>
      </c>
      <c r="Z345" s="587">
        <f>+'NF-KSF-TRIAL-BAL-2020'!S345+'RA-TRIAL-BAL-2020'!S345+'DES-TRIAL-BAL-2020'!S345+'DMP-TRIAL-BAL-2020'!S345</f>
        <v>0</v>
      </c>
      <c r="AA345" s="588">
        <f>+'NF-KSF-TRIAL-BAL-2020'!T345+'RA-TRIAL-BAL-2020'!T345+'DES-TRIAL-BAL-2020'!T345+'DMP-TRIAL-BAL-2020'!T345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+'NF-KSF-TRIAL-BAL-2020'!O346+'RA-TRIAL-BAL-2020'!O346+'DES-TRIAL-BAL-2020'!O346+'DMP-TRIAL-BAL-2020'!O346</f>
        <v>0</v>
      </c>
      <c r="W346" s="529">
        <f>+'NF-KSF-TRIAL-BAL-2020'!P346+'RA-TRIAL-BAL-2020'!P346+'DES-TRIAL-BAL-2020'!P346+'DMP-TRIAL-BAL-2020'!P346</f>
        <v>0</v>
      </c>
      <c r="X346" s="587">
        <f>+'NF-KSF-TRIAL-BAL-2020'!Q346+'RA-TRIAL-BAL-2020'!Q346+'DES-TRIAL-BAL-2020'!Q346+'DMP-TRIAL-BAL-2020'!Q346</f>
        <v>0</v>
      </c>
      <c r="Y346" s="586">
        <f>+'NF-KSF-TRIAL-BAL-2020'!R346+'RA-TRIAL-BAL-2020'!R346+'DES-TRIAL-BAL-2020'!R346+'DMP-TRIAL-BAL-2020'!R346</f>
        <v>0</v>
      </c>
      <c r="Z346" s="587">
        <f>+'NF-KSF-TRIAL-BAL-2020'!S346+'RA-TRIAL-BAL-2020'!S346+'DES-TRIAL-BAL-2020'!S346+'DMP-TRIAL-BAL-2020'!S346</f>
        <v>0</v>
      </c>
      <c r="AA346" s="588">
        <f>+'NF-KSF-TRIAL-BAL-2020'!T346+'RA-TRIAL-BAL-2020'!T346+'DES-TRIAL-BAL-2020'!T346+'DMP-TRIAL-BAL-2020'!T346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+'NF-KSF-TRIAL-BAL-2020'!O347+'RA-TRIAL-BAL-2020'!O347+'DES-TRIAL-BAL-2020'!O347+'DMP-TRIAL-BAL-2020'!O347</f>
        <v>0</v>
      </c>
      <c r="W347" s="529">
        <f>+'NF-KSF-TRIAL-BAL-2020'!P347+'RA-TRIAL-BAL-2020'!P347+'DES-TRIAL-BAL-2020'!P347+'DMP-TRIAL-BAL-2020'!P347</f>
        <v>0</v>
      </c>
      <c r="X347" s="587">
        <f>+'NF-KSF-TRIAL-BAL-2020'!Q347+'RA-TRIAL-BAL-2020'!Q347+'DES-TRIAL-BAL-2020'!Q347+'DMP-TRIAL-BAL-2020'!Q347</f>
        <v>0</v>
      </c>
      <c r="Y347" s="586">
        <f>+'NF-KSF-TRIAL-BAL-2020'!R347+'RA-TRIAL-BAL-2020'!R347+'DES-TRIAL-BAL-2020'!R347+'DMP-TRIAL-BAL-2020'!R347</f>
        <v>0</v>
      </c>
      <c r="Z347" s="587">
        <f>+'NF-KSF-TRIAL-BAL-2020'!S347+'RA-TRIAL-BAL-2020'!S347+'DES-TRIAL-BAL-2020'!S347+'DMP-TRIAL-BAL-2020'!S347</f>
        <v>0</v>
      </c>
      <c r="AA347" s="588">
        <f>+'NF-KSF-TRIAL-BAL-2020'!T347+'RA-TRIAL-BAL-2020'!T347+'DES-TRIAL-BAL-2020'!T347+'DMP-TRIAL-BAL-2020'!T347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+'NF-KSF-TRIAL-BAL-2020'!O348+'RA-TRIAL-BAL-2020'!O348+'DES-TRIAL-BAL-2020'!O348+'DMP-TRIAL-BAL-2020'!O348</f>
        <v>0</v>
      </c>
      <c r="W348" s="529">
        <f>+'NF-KSF-TRIAL-BAL-2020'!P348+'RA-TRIAL-BAL-2020'!P348+'DES-TRIAL-BAL-2020'!P348+'DMP-TRIAL-BAL-2020'!P348</f>
        <v>0</v>
      </c>
      <c r="X348" s="587">
        <f>+'NF-KSF-TRIAL-BAL-2020'!Q348+'RA-TRIAL-BAL-2020'!Q348+'DES-TRIAL-BAL-2020'!Q348+'DMP-TRIAL-BAL-2020'!Q348</f>
        <v>0</v>
      </c>
      <c r="Y348" s="586">
        <f>+'NF-KSF-TRIAL-BAL-2020'!R348+'RA-TRIAL-BAL-2020'!R348+'DES-TRIAL-BAL-2020'!R348+'DMP-TRIAL-BAL-2020'!R348</f>
        <v>0</v>
      </c>
      <c r="Z348" s="587">
        <f>+'NF-KSF-TRIAL-BAL-2020'!S348+'RA-TRIAL-BAL-2020'!S348+'DES-TRIAL-BAL-2020'!S348+'DMP-TRIAL-BAL-2020'!S348</f>
        <v>0</v>
      </c>
      <c r="AA348" s="588">
        <f>+'NF-KSF-TRIAL-BAL-2020'!T348+'RA-TRIAL-BAL-2020'!T348+'DES-TRIAL-BAL-2020'!T348+'DMP-TRIAL-BAL-2020'!T348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+'NF-KSF-TRIAL-BAL-2020'!O349+'RA-TRIAL-BAL-2020'!O349+'DES-TRIAL-BAL-2020'!O349+'DMP-TRIAL-BAL-2020'!O349</f>
        <v>0</v>
      </c>
      <c r="W349" s="529">
        <f>+'NF-KSF-TRIAL-BAL-2020'!P349+'RA-TRIAL-BAL-2020'!P349+'DES-TRIAL-BAL-2020'!P349+'DMP-TRIAL-BAL-2020'!P349</f>
        <v>0</v>
      </c>
      <c r="X349" s="587">
        <f>+'NF-KSF-TRIAL-BAL-2020'!Q349+'RA-TRIAL-BAL-2020'!Q349+'DES-TRIAL-BAL-2020'!Q349+'DMP-TRIAL-BAL-2020'!Q349</f>
        <v>0</v>
      </c>
      <c r="Y349" s="586">
        <f>+'NF-KSF-TRIAL-BAL-2020'!R349+'RA-TRIAL-BAL-2020'!R349+'DES-TRIAL-BAL-2020'!R349+'DMP-TRIAL-BAL-2020'!R349</f>
        <v>0</v>
      </c>
      <c r="Z349" s="587">
        <f>+'NF-KSF-TRIAL-BAL-2020'!S349+'RA-TRIAL-BAL-2020'!S349+'DES-TRIAL-BAL-2020'!S349+'DMP-TRIAL-BAL-2020'!S349</f>
        <v>0</v>
      </c>
      <c r="AA349" s="588">
        <f>+'NF-KSF-TRIAL-BAL-2020'!T349+'RA-TRIAL-BAL-2020'!T349+'DES-TRIAL-BAL-2020'!T349+'DMP-TRIAL-BAL-2020'!T349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+'NF-KSF-TRIAL-BAL-2020'!O350+'RA-TRIAL-BAL-2020'!O350+'DES-TRIAL-BAL-2020'!O350+'DMP-TRIAL-BAL-2020'!O350</f>
        <v>0</v>
      </c>
      <c r="W350" s="529">
        <f>+'NF-KSF-TRIAL-BAL-2020'!P350+'RA-TRIAL-BAL-2020'!P350+'DES-TRIAL-BAL-2020'!P350+'DMP-TRIAL-BAL-2020'!P350</f>
        <v>0</v>
      </c>
      <c r="X350" s="587">
        <f>+'NF-KSF-TRIAL-BAL-2020'!Q350+'RA-TRIAL-BAL-2020'!Q350+'DES-TRIAL-BAL-2020'!Q350+'DMP-TRIAL-BAL-2020'!Q350</f>
        <v>0</v>
      </c>
      <c r="Y350" s="586">
        <f>+'NF-KSF-TRIAL-BAL-2020'!R350+'RA-TRIAL-BAL-2020'!R350+'DES-TRIAL-BAL-2020'!R350+'DMP-TRIAL-BAL-2020'!R350</f>
        <v>0</v>
      </c>
      <c r="Z350" s="587">
        <f>+'NF-KSF-TRIAL-BAL-2020'!S350+'RA-TRIAL-BAL-2020'!S350+'DES-TRIAL-BAL-2020'!S350+'DMP-TRIAL-BAL-2020'!S350</f>
        <v>0</v>
      </c>
      <c r="AA350" s="588">
        <f>+'NF-KSF-TRIAL-BAL-2020'!T350+'RA-TRIAL-BAL-2020'!T350+'DES-TRIAL-BAL-2020'!T350+'DMP-TRIAL-BAL-2020'!T350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+'NF-KSF-TRIAL-BAL-2020'!O351+'RA-TRIAL-BAL-2020'!O351+'DES-TRIAL-BAL-2020'!O351+'DMP-TRIAL-BAL-2020'!O351</f>
        <v>0</v>
      </c>
      <c r="W351" s="529">
        <f>+'NF-KSF-TRIAL-BAL-2020'!P351+'RA-TRIAL-BAL-2020'!P351+'DES-TRIAL-BAL-2020'!P351+'DMP-TRIAL-BAL-2020'!P351</f>
        <v>0</v>
      </c>
      <c r="X351" s="587">
        <f>+'NF-KSF-TRIAL-BAL-2020'!Q351+'RA-TRIAL-BAL-2020'!Q351+'DES-TRIAL-BAL-2020'!Q351+'DMP-TRIAL-BAL-2020'!Q351</f>
        <v>0</v>
      </c>
      <c r="Y351" s="586">
        <f>+'NF-KSF-TRIAL-BAL-2020'!R351+'RA-TRIAL-BAL-2020'!R351+'DES-TRIAL-BAL-2020'!R351+'DMP-TRIAL-BAL-2020'!R351</f>
        <v>0</v>
      </c>
      <c r="Z351" s="587">
        <f>+'NF-KSF-TRIAL-BAL-2020'!S351+'RA-TRIAL-BAL-2020'!S351+'DES-TRIAL-BAL-2020'!S351+'DMP-TRIAL-BAL-2020'!S351</f>
        <v>0</v>
      </c>
      <c r="AA351" s="588">
        <f>+'NF-KSF-TRIAL-BAL-2020'!T351+'RA-TRIAL-BAL-2020'!T351+'DES-TRIAL-BAL-2020'!T351+'DMP-TRIAL-BAL-2020'!T351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+'NF-KSF-TRIAL-BAL-2020'!O352+'RA-TRIAL-BAL-2020'!O352+'DES-TRIAL-BAL-2020'!O352+'DMP-TRIAL-BAL-2020'!O352</f>
        <v>0</v>
      </c>
      <c r="W352" s="529">
        <f>+'NF-KSF-TRIAL-BAL-2020'!P352+'RA-TRIAL-BAL-2020'!P352+'DES-TRIAL-BAL-2020'!P352+'DMP-TRIAL-BAL-2020'!P352</f>
        <v>0</v>
      </c>
      <c r="X352" s="587">
        <f>+'NF-KSF-TRIAL-BAL-2020'!Q352+'RA-TRIAL-BAL-2020'!Q352+'DES-TRIAL-BAL-2020'!Q352+'DMP-TRIAL-BAL-2020'!Q352</f>
        <v>0</v>
      </c>
      <c r="Y352" s="586">
        <f>+'NF-KSF-TRIAL-BAL-2020'!R352+'RA-TRIAL-BAL-2020'!R352+'DES-TRIAL-BAL-2020'!R352+'DMP-TRIAL-BAL-2020'!R352</f>
        <v>0</v>
      </c>
      <c r="Z352" s="587">
        <f>+'NF-KSF-TRIAL-BAL-2020'!S352+'RA-TRIAL-BAL-2020'!S352+'DES-TRIAL-BAL-2020'!S352+'DMP-TRIAL-BAL-2020'!S352</f>
        <v>0</v>
      </c>
      <c r="AA352" s="588">
        <f>+'NF-KSF-TRIAL-BAL-2020'!T352+'RA-TRIAL-BAL-2020'!T352+'DES-TRIAL-BAL-2020'!T352+'DMP-TRIAL-BAL-2020'!T352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+'NF-KSF-TRIAL-BAL-2020'!O353+'RA-TRIAL-BAL-2020'!O353+'DES-TRIAL-BAL-2020'!O353+'DMP-TRIAL-BAL-2020'!O353</f>
        <v>0</v>
      </c>
      <c r="W353" s="529">
        <f>+'NF-KSF-TRIAL-BAL-2020'!P353+'RA-TRIAL-BAL-2020'!P353+'DES-TRIAL-BAL-2020'!P353+'DMP-TRIAL-BAL-2020'!P353</f>
        <v>0</v>
      </c>
      <c r="X353" s="587">
        <f>+'NF-KSF-TRIAL-BAL-2020'!Q353+'RA-TRIAL-BAL-2020'!Q353+'DES-TRIAL-BAL-2020'!Q353+'DMP-TRIAL-BAL-2020'!Q353</f>
        <v>0</v>
      </c>
      <c r="Y353" s="586">
        <f>+'NF-KSF-TRIAL-BAL-2020'!R353+'RA-TRIAL-BAL-2020'!R353+'DES-TRIAL-BAL-2020'!R353+'DMP-TRIAL-BAL-2020'!R353</f>
        <v>0</v>
      </c>
      <c r="Z353" s="587">
        <f>+'NF-KSF-TRIAL-BAL-2020'!S353+'RA-TRIAL-BAL-2020'!S353+'DES-TRIAL-BAL-2020'!S353+'DMP-TRIAL-BAL-2020'!S353</f>
        <v>0</v>
      </c>
      <c r="AA353" s="588">
        <f>+'NF-KSF-TRIAL-BAL-2020'!T353+'RA-TRIAL-BAL-2020'!T353+'DES-TRIAL-BAL-2020'!T353+'DMP-TRIAL-BAL-2020'!T353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+'NF-KSF-TRIAL-BAL-2020'!O354+'RA-TRIAL-BAL-2020'!O354+'DES-TRIAL-BAL-2020'!O354+'DMP-TRIAL-BAL-2020'!O354</f>
        <v>0</v>
      </c>
      <c r="W354" s="529">
        <f>+'NF-KSF-TRIAL-BAL-2020'!P354+'RA-TRIAL-BAL-2020'!P354+'DES-TRIAL-BAL-2020'!P354+'DMP-TRIAL-BAL-2020'!P354</f>
        <v>0</v>
      </c>
      <c r="X354" s="587">
        <f>+'NF-KSF-TRIAL-BAL-2020'!Q354+'RA-TRIAL-BAL-2020'!Q354+'DES-TRIAL-BAL-2020'!Q354+'DMP-TRIAL-BAL-2020'!Q354</f>
        <v>0</v>
      </c>
      <c r="Y354" s="586">
        <f>+'NF-KSF-TRIAL-BAL-2020'!R354+'RA-TRIAL-BAL-2020'!R354+'DES-TRIAL-BAL-2020'!R354+'DMP-TRIAL-BAL-2020'!R354</f>
        <v>0</v>
      </c>
      <c r="Z354" s="587">
        <f>+'NF-KSF-TRIAL-BAL-2020'!S354+'RA-TRIAL-BAL-2020'!S354+'DES-TRIAL-BAL-2020'!S354+'DMP-TRIAL-BAL-2020'!S354</f>
        <v>0</v>
      </c>
      <c r="AA354" s="588">
        <f>+'NF-KSF-TRIAL-BAL-2020'!T354+'RA-TRIAL-BAL-2020'!T354+'DES-TRIAL-BAL-2020'!T354+'DMP-TRIAL-BAL-2020'!T354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+'NF-KSF-TRIAL-BAL-2020'!O355+'RA-TRIAL-BAL-2020'!O355+'DES-TRIAL-BAL-2020'!O355+'DMP-TRIAL-BAL-2020'!O355</f>
        <v>0</v>
      </c>
      <c r="W355" s="529">
        <f>+'NF-KSF-TRIAL-BAL-2020'!P355+'RA-TRIAL-BAL-2020'!P355+'DES-TRIAL-BAL-2020'!P355+'DMP-TRIAL-BAL-2020'!P355</f>
        <v>0</v>
      </c>
      <c r="X355" s="587">
        <f>+'NF-KSF-TRIAL-BAL-2020'!Q355+'RA-TRIAL-BAL-2020'!Q355+'DES-TRIAL-BAL-2020'!Q355+'DMP-TRIAL-BAL-2020'!Q355</f>
        <v>0</v>
      </c>
      <c r="Y355" s="586">
        <f>+'NF-KSF-TRIAL-BAL-2020'!R355+'RA-TRIAL-BAL-2020'!R355+'DES-TRIAL-BAL-2020'!R355+'DMP-TRIAL-BAL-2020'!R355</f>
        <v>0</v>
      </c>
      <c r="Z355" s="587">
        <f>+'NF-KSF-TRIAL-BAL-2020'!S355+'RA-TRIAL-BAL-2020'!S355+'DES-TRIAL-BAL-2020'!S355+'DMP-TRIAL-BAL-2020'!S355</f>
        <v>0</v>
      </c>
      <c r="AA355" s="588">
        <f>+'NF-KSF-TRIAL-BAL-2020'!T355+'RA-TRIAL-BAL-2020'!T355+'DES-TRIAL-BAL-2020'!T355+'DMP-TRIAL-BAL-2020'!T355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+'NF-KSF-TRIAL-BAL-2020'!O356+'RA-TRIAL-BAL-2020'!O356+'DES-TRIAL-BAL-2020'!O356+'DMP-TRIAL-BAL-2020'!O356</f>
        <v>0</v>
      </c>
      <c r="W356" s="529">
        <f>+'NF-KSF-TRIAL-BAL-2020'!P356+'RA-TRIAL-BAL-2020'!P356+'DES-TRIAL-BAL-2020'!P356+'DMP-TRIAL-BAL-2020'!P356</f>
        <v>0</v>
      </c>
      <c r="X356" s="587">
        <f>+'NF-KSF-TRIAL-BAL-2020'!Q356+'RA-TRIAL-BAL-2020'!Q356+'DES-TRIAL-BAL-2020'!Q356+'DMP-TRIAL-BAL-2020'!Q356</f>
        <v>0</v>
      </c>
      <c r="Y356" s="586">
        <f>+'NF-KSF-TRIAL-BAL-2020'!R356+'RA-TRIAL-BAL-2020'!R356+'DES-TRIAL-BAL-2020'!R356+'DMP-TRIAL-BAL-2020'!R356</f>
        <v>0</v>
      </c>
      <c r="Z356" s="587">
        <f>+'NF-KSF-TRIAL-BAL-2020'!S356+'RA-TRIAL-BAL-2020'!S356+'DES-TRIAL-BAL-2020'!S356+'DMP-TRIAL-BAL-2020'!S356</f>
        <v>0</v>
      </c>
      <c r="AA356" s="588">
        <f>+'NF-KSF-TRIAL-BAL-2020'!T356+'RA-TRIAL-BAL-2020'!T356+'DES-TRIAL-BAL-2020'!T356+'DMP-TRIAL-BAL-2020'!T356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+'NF-KSF-TRIAL-BAL-2020'!O357+'RA-TRIAL-BAL-2020'!O357+'DES-TRIAL-BAL-2020'!O357+'DMP-TRIAL-BAL-2020'!O357</f>
        <v>0</v>
      </c>
      <c r="W357" s="529">
        <f>+'NF-KSF-TRIAL-BAL-2020'!P357+'RA-TRIAL-BAL-2020'!P357+'DES-TRIAL-BAL-2020'!P357+'DMP-TRIAL-BAL-2020'!P357</f>
        <v>0</v>
      </c>
      <c r="X357" s="587">
        <f>+'NF-KSF-TRIAL-BAL-2020'!Q357+'RA-TRIAL-BAL-2020'!Q357+'DES-TRIAL-BAL-2020'!Q357+'DMP-TRIAL-BAL-2020'!Q357</f>
        <v>0</v>
      </c>
      <c r="Y357" s="586">
        <f>+'NF-KSF-TRIAL-BAL-2020'!R357+'RA-TRIAL-BAL-2020'!R357+'DES-TRIAL-BAL-2020'!R357+'DMP-TRIAL-BAL-2020'!R357</f>
        <v>0</v>
      </c>
      <c r="Z357" s="587">
        <f>+'NF-KSF-TRIAL-BAL-2020'!S357+'RA-TRIAL-BAL-2020'!S357+'DES-TRIAL-BAL-2020'!S357+'DMP-TRIAL-BAL-2020'!S357</f>
        <v>0</v>
      </c>
      <c r="AA357" s="588">
        <f>+'NF-KSF-TRIAL-BAL-2020'!T357+'RA-TRIAL-BAL-2020'!T357+'DES-TRIAL-BAL-2020'!T357+'DMP-TRIAL-BAL-2020'!T357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+'NF-KSF-TRIAL-BAL-2020'!O358+'RA-TRIAL-BAL-2020'!O358+'DES-TRIAL-BAL-2020'!O358+'DMP-TRIAL-BAL-2020'!O358</f>
        <v>0</v>
      </c>
      <c r="W358" s="529">
        <f>+'NF-KSF-TRIAL-BAL-2020'!P358+'RA-TRIAL-BAL-2020'!P358+'DES-TRIAL-BAL-2020'!P358+'DMP-TRIAL-BAL-2020'!P358</f>
        <v>0</v>
      </c>
      <c r="X358" s="587">
        <f>+'NF-KSF-TRIAL-BAL-2020'!Q358+'RA-TRIAL-BAL-2020'!Q358+'DES-TRIAL-BAL-2020'!Q358+'DMP-TRIAL-BAL-2020'!Q358</f>
        <v>0</v>
      </c>
      <c r="Y358" s="586">
        <f>+'NF-KSF-TRIAL-BAL-2020'!R358+'RA-TRIAL-BAL-2020'!R358+'DES-TRIAL-BAL-2020'!R358+'DMP-TRIAL-BAL-2020'!R358</f>
        <v>0</v>
      </c>
      <c r="Z358" s="587">
        <f>+'NF-KSF-TRIAL-BAL-2020'!S358+'RA-TRIAL-BAL-2020'!S358+'DES-TRIAL-BAL-2020'!S358+'DMP-TRIAL-BAL-2020'!S358</f>
        <v>0</v>
      </c>
      <c r="AA358" s="588">
        <f>+'NF-KSF-TRIAL-BAL-2020'!T358+'RA-TRIAL-BAL-2020'!T358+'DES-TRIAL-BAL-2020'!T358+'DMP-TRIAL-BAL-2020'!T358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+'NF-KSF-TRIAL-BAL-2020'!O359+'RA-TRIAL-BAL-2020'!O359+'DES-TRIAL-BAL-2020'!O359+'DMP-TRIAL-BAL-2020'!O359</f>
        <v>0</v>
      </c>
      <c r="W359" s="529">
        <f>+'NF-KSF-TRIAL-BAL-2020'!P359+'RA-TRIAL-BAL-2020'!P359+'DES-TRIAL-BAL-2020'!P359+'DMP-TRIAL-BAL-2020'!P359</f>
        <v>0</v>
      </c>
      <c r="X359" s="587">
        <f>+'NF-KSF-TRIAL-BAL-2020'!Q359+'RA-TRIAL-BAL-2020'!Q359+'DES-TRIAL-BAL-2020'!Q359+'DMP-TRIAL-BAL-2020'!Q359</f>
        <v>0</v>
      </c>
      <c r="Y359" s="586">
        <f>+'NF-KSF-TRIAL-BAL-2020'!R359+'RA-TRIAL-BAL-2020'!R359+'DES-TRIAL-BAL-2020'!R359+'DMP-TRIAL-BAL-2020'!R359</f>
        <v>0</v>
      </c>
      <c r="Z359" s="587">
        <f>+'NF-KSF-TRIAL-BAL-2020'!S359+'RA-TRIAL-BAL-2020'!S359+'DES-TRIAL-BAL-2020'!S359+'DMP-TRIAL-BAL-2020'!S359</f>
        <v>0</v>
      </c>
      <c r="AA359" s="588">
        <f>+'NF-KSF-TRIAL-BAL-2020'!T359+'RA-TRIAL-BAL-2020'!T359+'DES-TRIAL-BAL-2020'!T359+'DMP-TRIAL-BAL-2020'!T359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+'NF-KSF-TRIAL-BAL-2020'!O360+'RA-TRIAL-BAL-2020'!O360+'DES-TRIAL-BAL-2020'!O360+'DMP-TRIAL-BAL-2020'!O360</f>
        <v>0</v>
      </c>
      <c r="W360" s="529">
        <f>+'NF-KSF-TRIAL-BAL-2020'!P360+'RA-TRIAL-BAL-2020'!P360+'DES-TRIAL-BAL-2020'!P360+'DMP-TRIAL-BAL-2020'!P360</f>
        <v>0</v>
      </c>
      <c r="X360" s="587">
        <f>+'NF-KSF-TRIAL-BAL-2020'!Q360+'RA-TRIAL-BAL-2020'!Q360+'DES-TRIAL-BAL-2020'!Q360+'DMP-TRIAL-BAL-2020'!Q360</f>
        <v>0</v>
      </c>
      <c r="Y360" s="586">
        <f>+'NF-KSF-TRIAL-BAL-2020'!R360+'RA-TRIAL-BAL-2020'!R360+'DES-TRIAL-BAL-2020'!R360+'DMP-TRIAL-BAL-2020'!R360</f>
        <v>0</v>
      </c>
      <c r="Z360" s="587">
        <f>+'NF-KSF-TRIAL-BAL-2020'!S360+'RA-TRIAL-BAL-2020'!S360+'DES-TRIAL-BAL-2020'!S360+'DMP-TRIAL-BAL-2020'!S360</f>
        <v>0</v>
      </c>
      <c r="AA360" s="588">
        <f>+'NF-KSF-TRIAL-BAL-2020'!T360+'RA-TRIAL-BAL-2020'!T360+'DES-TRIAL-BAL-2020'!T360+'DMP-TRIAL-BAL-2020'!T360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+'NF-KSF-TRIAL-BAL-2020'!O361+'RA-TRIAL-BAL-2020'!O361+'DES-TRIAL-BAL-2020'!O361+'DMP-TRIAL-BAL-2020'!O361</f>
        <v>0</v>
      </c>
      <c r="W361" s="529">
        <f>+'NF-KSF-TRIAL-BAL-2020'!P361+'RA-TRIAL-BAL-2020'!P361+'DES-TRIAL-BAL-2020'!P361+'DMP-TRIAL-BAL-2020'!P361</f>
        <v>0</v>
      </c>
      <c r="X361" s="587">
        <f>+'NF-KSF-TRIAL-BAL-2020'!Q361+'RA-TRIAL-BAL-2020'!Q361+'DES-TRIAL-BAL-2020'!Q361+'DMP-TRIAL-BAL-2020'!Q361</f>
        <v>0</v>
      </c>
      <c r="Y361" s="586">
        <f>+'NF-KSF-TRIAL-BAL-2020'!R361+'RA-TRIAL-BAL-2020'!R361+'DES-TRIAL-BAL-2020'!R361+'DMP-TRIAL-BAL-2020'!R361</f>
        <v>0</v>
      </c>
      <c r="Z361" s="587">
        <f>+'NF-KSF-TRIAL-BAL-2020'!S361+'RA-TRIAL-BAL-2020'!S361+'DES-TRIAL-BAL-2020'!S361+'DMP-TRIAL-BAL-2020'!S361</f>
        <v>0</v>
      </c>
      <c r="AA361" s="588">
        <f>+'NF-KSF-TRIAL-BAL-2020'!T361+'RA-TRIAL-BAL-2020'!T361+'DES-TRIAL-BAL-2020'!T361+'DMP-TRIAL-BAL-2020'!T361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+'NF-KSF-TRIAL-BAL-2020'!O362+'RA-TRIAL-BAL-2020'!O362+'DES-TRIAL-BAL-2020'!O362+'DMP-TRIAL-BAL-2020'!O362</f>
        <v>0</v>
      </c>
      <c r="W362" s="529">
        <f>+'NF-KSF-TRIAL-BAL-2020'!P362+'RA-TRIAL-BAL-2020'!P362+'DES-TRIAL-BAL-2020'!P362+'DMP-TRIAL-BAL-2020'!P362</f>
        <v>0</v>
      </c>
      <c r="X362" s="587">
        <f>+'NF-KSF-TRIAL-BAL-2020'!Q362+'RA-TRIAL-BAL-2020'!Q362+'DES-TRIAL-BAL-2020'!Q362+'DMP-TRIAL-BAL-2020'!Q362</f>
        <v>0</v>
      </c>
      <c r="Y362" s="586">
        <f>+'NF-KSF-TRIAL-BAL-2020'!R362+'RA-TRIAL-BAL-2020'!R362+'DES-TRIAL-BAL-2020'!R362+'DMP-TRIAL-BAL-2020'!R362</f>
        <v>0</v>
      </c>
      <c r="Z362" s="587">
        <f>+'NF-KSF-TRIAL-BAL-2020'!S362+'RA-TRIAL-BAL-2020'!S362+'DES-TRIAL-BAL-2020'!S362+'DMP-TRIAL-BAL-2020'!S362</f>
        <v>0</v>
      </c>
      <c r="AA362" s="588">
        <f>+'NF-KSF-TRIAL-BAL-2020'!T362+'RA-TRIAL-BAL-2020'!T362+'DES-TRIAL-BAL-2020'!T362+'DMP-TRIAL-BAL-2020'!T362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+'NF-KSF-TRIAL-BAL-2020'!O363+'RA-TRIAL-BAL-2020'!O363+'DES-TRIAL-BAL-2020'!O363+'DMP-TRIAL-BAL-2020'!O363</f>
        <v>0</v>
      </c>
      <c r="W363" s="529">
        <f>+'NF-KSF-TRIAL-BAL-2020'!P363+'RA-TRIAL-BAL-2020'!P363+'DES-TRIAL-BAL-2020'!P363+'DMP-TRIAL-BAL-2020'!P363</f>
        <v>0</v>
      </c>
      <c r="X363" s="587">
        <f>+'NF-KSF-TRIAL-BAL-2020'!Q363+'RA-TRIAL-BAL-2020'!Q363+'DES-TRIAL-BAL-2020'!Q363+'DMP-TRIAL-BAL-2020'!Q363</f>
        <v>0</v>
      </c>
      <c r="Y363" s="586">
        <f>+'NF-KSF-TRIAL-BAL-2020'!R363+'RA-TRIAL-BAL-2020'!R363+'DES-TRIAL-BAL-2020'!R363+'DMP-TRIAL-BAL-2020'!R363</f>
        <v>0</v>
      </c>
      <c r="Z363" s="587">
        <f>+'NF-KSF-TRIAL-BAL-2020'!S363+'RA-TRIAL-BAL-2020'!S363+'DES-TRIAL-BAL-2020'!S363+'DMP-TRIAL-BAL-2020'!S363</f>
        <v>0</v>
      </c>
      <c r="AA363" s="588">
        <f>+'NF-KSF-TRIAL-BAL-2020'!T363+'RA-TRIAL-BAL-2020'!T363+'DES-TRIAL-BAL-2020'!T363+'DMP-TRIAL-BAL-2020'!T363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+'NF-KSF-TRIAL-BAL-2020'!O364+'RA-TRIAL-BAL-2020'!O364+'DES-TRIAL-BAL-2020'!O364+'DMP-TRIAL-BAL-2020'!O364</f>
        <v>0</v>
      </c>
      <c r="W364" s="529">
        <f>+'NF-KSF-TRIAL-BAL-2020'!P364+'RA-TRIAL-BAL-2020'!P364+'DES-TRIAL-BAL-2020'!P364+'DMP-TRIAL-BAL-2020'!P364</f>
        <v>0</v>
      </c>
      <c r="X364" s="587">
        <f>+'NF-KSF-TRIAL-BAL-2020'!Q364+'RA-TRIAL-BAL-2020'!Q364+'DES-TRIAL-BAL-2020'!Q364+'DMP-TRIAL-BAL-2020'!Q364</f>
        <v>0</v>
      </c>
      <c r="Y364" s="586">
        <f>+'NF-KSF-TRIAL-BAL-2020'!R364+'RA-TRIAL-BAL-2020'!R364+'DES-TRIAL-BAL-2020'!R364+'DMP-TRIAL-BAL-2020'!R364</f>
        <v>0</v>
      </c>
      <c r="Z364" s="587">
        <f>+'NF-KSF-TRIAL-BAL-2020'!S364+'RA-TRIAL-BAL-2020'!S364+'DES-TRIAL-BAL-2020'!S364+'DMP-TRIAL-BAL-2020'!S364</f>
        <v>0</v>
      </c>
      <c r="AA364" s="588">
        <f>+'NF-KSF-TRIAL-BAL-2020'!T364+'RA-TRIAL-BAL-2020'!T364+'DES-TRIAL-BAL-2020'!T364+'DMP-TRIAL-BAL-2020'!T364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+'NF-KSF-TRIAL-BAL-2020'!O365+'RA-TRIAL-BAL-2020'!O365+'DES-TRIAL-BAL-2020'!O365+'DMP-TRIAL-BAL-2020'!O365</f>
        <v>0</v>
      </c>
      <c r="W365" s="529">
        <f>+'NF-KSF-TRIAL-BAL-2020'!P365+'RA-TRIAL-BAL-2020'!P365+'DES-TRIAL-BAL-2020'!P365+'DMP-TRIAL-BAL-2020'!P365</f>
        <v>0</v>
      </c>
      <c r="X365" s="587">
        <f>+'NF-KSF-TRIAL-BAL-2020'!Q365+'RA-TRIAL-BAL-2020'!Q365+'DES-TRIAL-BAL-2020'!Q365+'DMP-TRIAL-BAL-2020'!Q365</f>
        <v>0</v>
      </c>
      <c r="Y365" s="586">
        <f>+'NF-KSF-TRIAL-BAL-2020'!R365+'RA-TRIAL-BAL-2020'!R365+'DES-TRIAL-BAL-2020'!R365+'DMP-TRIAL-BAL-2020'!R365</f>
        <v>0</v>
      </c>
      <c r="Z365" s="587">
        <f>+'NF-KSF-TRIAL-BAL-2020'!S365+'RA-TRIAL-BAL-2020'!S365+'DES-TRIAL-BAL-2020'!S365+'DMP-TRIAL-BAL-2020'!S365</f>
        <v>0</v>
      </c>
      <c r="AA365" s="588">
        <f>+'NF-KSF-TRIAL-BAL-2020'!T365+'RA-TRIAL-BAL-2020'!T365+'DES-TRIAL-BAL-2020'!T365+'DMP-TRIAL-BAL-2020'!T365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+'NF-KSF-TRIAL-BAL-2020'!O366+'RA-TRIAL-BAL-2020'!O366+'DES-TRIAL-BAL-2020'!O366+'DMP-TRIAL-BAL-2020'!O366</f>
        <v>0</v>
      </c>
      <c r="W366" s="529">
        <f>+'NF-KSF-TRIAL-BAL-2020'!P366+'RA-TRIAL-BAL-2020'!P366+'DES-TRIAL-BAL-2020'!P366+'DMP-TRIAL-BAL-2020'!P366</f>
        <v>0</v>
      </c>
      <c r="X366" s="587">
        <f>+'NF-KSF-TRIAL-BAL-2020'!Q366+'RA-TRIAL-BAL-2020'!Q366+'DES-TRIAL-BAL-2020'!Q366+'DMP-TRIAL-BAL-2020'!Q366</f>
        <v>0</v>
      </c>
      <c r="Y366" s="586">
        <f>+'NF-KSF-TRIAL-BAL-2020'!R366+'RA-TRIAL-BAL-2020'!R366+'DES-TRIAL-BAL-2020'!R366+'DMP-TRIAL-BAL-2020'!R366</f>
        <v>0</v>
      </c>
      <c r="Z366" s="587">
        <f>+'NF-KSF-TRIAL-BAL-2020'!S366+'RA-TRIAL-BAL-2020'!S366+'DES-TRIAL-BAL-2020'!S366+'DMP-TRIAL-BAL-2020'!S366</f>
        <v>0</v>
      </c>
      <c r="AA366" s="588">
        <f>+'NF-KSF-TRIAL-BAL-2020'!T366+'RA-TRIAL-BAL-2020'!T366+'DES-TRIAL-BAL-2020'!T366+'DMP-TRIAL-BAL-2020'!T366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+'NF-KSF-TRIAL-BAL-2020'!O367+'RA-TRIAL-BAL-2020'!O367+'DES-TRIAL-BAL-2020'!O367+'DMP-TRIAL-BAL-2020'!O367</f>
        <v>0</v>
      </c>
      <c r="W367" s="529">
        <f>+'NF-KSF-TRIAL-BAL-2020'!P367+'RA-TRIAL-BAL-2020'!P367+'DES-TRIAL-BAL-2020'!P367+'DMP-TRIAL-BAL-2020'!P367</f>
        <v>0</v>
      </c>
      <c r="X367" s="587">
        <f>+'NF-KSF-TRIAL-BAL-2020'!Q367+'RA-TRIAL-BAL-2020'!Q367+'DES-TRIAL-BAL-2020'!Q367+'DMP-TRIAL-BAL-2020'!Q367</f>
        <v>0</v>
      </c>
      <c r="Y367" s="586">
        <f>+'NF-KSF-TRIAL-BAL-2020'!R367+'RA-TRIAL-BAL-2020'!R367+'DES-TRIAL-BAL-2020'!R367+'DMP-TRIAL-BAL-2020'!R367</f>
        <v>0</v>
      </c>
      <c r="Z367" s="587">
        <f>+'NF-KSF-TRIAL-BAL-2020'!S367+'RA-TRIAL-BAL-2020'!S367+'DES-TRIAL-BAL-2020'!S367+'DMP-TRIAL-BAL-2020'!S367</f>
        <v>0</v>
      </c>
      <c r="AA367" s="588">
        <f>+'NF-KSF-TRIAL-BAL-2020'!T367+'RA-TRIAL-BAL-2020'!T367+'DES-TRIAL-BAL-2020'!T367+'DMP-TRIAL-BAL-2020'!T367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+'NF-KSF-TRIAL-BAL-2020'!O368+'RA-TRIAL-BAL-2020'!O368+'DES-TRIAL-BAL-2020'!O368+'DMP-TRIAL-BAL-2020'!O368</f>
        <v>0</v>
      </c>
      <c r="W368" s="529">
        <f>+'NF-KSF-TRIAL-BAL-2020'!P368+'RA-TRIAL-BAL-2020'!P368+'DES-TRIAL-BAL-2020'!P368+'DMP-TRIAL-BAL-2020'!P368</f>
        <v>0</v>
      </c>
      <c r="X368" s="587">
        <f>+'NF-KSF-TRIAL-BAL-2020'!Q368+'RA-TRIAL-BAL-2020'!Q368+'DES-TRIAL-BAL-2020'!Q368+'DMP-TRIAL-BAL-2020'!Q368</f>
        <v>0</v>
      </c>
      <c r="Y368" s="586">
        <f>+'NF-KSF-TRIAL-BAL-2020'!R368+'RA-TRIAL-BAL-2020'!R368+'DES-TRIAL-BAL-2020'!R368+'DMP-TRIAL-BAL-2020'!R368</f>
        <v>0</v>
      </c>
      <c r="Z368" s="587">
        <f>+'NF-KSF-TRIAL-BAL-2020'!S368+'RA-TRIAL-BAL-2020'!S368+'DES-TRIAL-BAL-2020'!S368+'DMP-TRIAL-BAL-2020'!S368</f>
        <v>0</v>
      </c>
      <c r="AA368" s="588">
        <f>+'NF-KSF-TRIAL-BAL-2020'!T368+'RA-TRIAL-BAL-2020'!T368+'DES-TRIAL-BAL-2020'!T368+'DMP-TRIAL-BAL-2020'!T368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+'NF-KSF-TRIAL-BAL-2020'!O369+'RA-TRIAL-BAL-2020'!O369+'DES-TRIAL-BAL-2020'!O369+'DMP-TRIAL-BAL-2020'!O369</f>
        <v>0</v>
      </c>
      <c r="W369" s="529">
        <f>+'NF-KSF-TRIAL-BAL-2020'!P369+'RA-TRIAL-BAL-2020'!P369+'DES-TRIAL-BAL-2020'!P369+'DMP-TRIAL-BAL-2020'!P369</f>
        <v>0</v>
      </c>
      <c r="X369" s="587">
        <f>+'NF-KSF-TRIAL-BAL-2020'!Q369+'RA-TRIAL-BAL-2020'!Q369+'DES-TRIAL-BAL-2020'!Q369+'DMP-TRIAL-BAL-2020'!Q369</f>
        <v>0</v>
      </c>
      <c r="Y369" s="586">
        <f>+'NF-KSF-TRIAL-BAL-2020'!R369+'RA-TRIAL-BAL-2020'!R369+'DES-TRIAL-BAL-2020'!R369+'DMP-TRIAL-BAL-2020'!R369</f>
        <v>0</v>
      </c>
      <c r="Z369" s="587">
        <f>+'NF-KSF-TRIAL-BAL-2020'!S369+'RA-TRIAL-BAL-2020'!S369+'DES-TRIAL-BAL-2020'!S369+'DMP-TRIAL-BAL-2020'!S369</f>
        <v>0</v>
      </c>
      <c r="AA369" s="588">
        <f>+'NF-KSF-TRIAL-BAL-2020'!T369+'RA-TRIAL-BAL-2020'!T369+'DES-TRIAL-BAL-2020'!T369+'DMP-TRIAL-BAL-2020'!T369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+'NF-KSF-TRIAL-BAL-2020'!O370+'RA-TRIAL-BAL-2020'!O370+'DES-TRIAL-BAL-2020'!O370+'DMP-TRIAL-BAL-2020'!O370</f>
        <v>0</v>
      </c>
      <c r="W370" s="529">
        <f>+'NF-KSF-TRIAL-BAL-2020'!P370+'RA-TRIAL-BAL-2020'!P370+'DES-TRIAL-BAL-2020'!P370+'DMP-TRIAL-BAL-2020'!P370</f>
        <v>0</v>
      </c>
      <c r="X370" s="587">
        <f>+'NF-KSF-TRIAL-BAL-2020'!Q370+'RA-TRIAL-BAL-2020'!Q370+'DES-TRIAL-BAL-2020'!Q370+'DMP-TRIAL-BAL-2020'!Q370</f>
        <v>0</v>
      </c>
      <c r="Y370" s="586">
        <f>+'NF-KSF-TRIAL-BAL-2020'!R370+'RA-TRIAL-BAL-2020'!R370+'DES-TRIAL-BAL-2020'!R370+'DMP-TRIAL-BAL-2020'!R370</f>
        <v>0</v>
      </c>
      <c r="Z370" s="587">
        <f>+'NF-KSF-TRIAL-BAL-2020'!S370+'RA-TRIAL-BAL-2020'!S370+'DES-TRIAL-BAL-2020'!S370+'DMP-TRIAL-BAL-2020'!S370</f>
        <v>0</v>
      </c>
      <c r="AA370" s="588">
        <f>+'NF-KSF-TRIAL-BAL-2020'!T370+'RA-TRIAL-BAL-2020'!T370+'DES-TRIAL-BAL-2020'!T370+'DMP-TRIAL-BAL-2020'!T370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+'NF-KSF-TRIAL-BAL-2020'!O371+'RA-TRIAL-BAL-2020'!O371+'DES-TRIAL-BAL-2020'!O371+'DMP-TRIAL-BAL-2020'!O371</f>
        <v>0</v>
      </c>
      <c r="W371" s="529">
        <f>+'NF-KSF-TRIAL-BAL-2020'!P371+'RA-TRIAL-BAL-2020'!P371+'DES-TRIAL-BAL-2020'!P371+'DMP-TRIAL-BAL-2020'!P371</f>
        <v>0</v>
      </c>
      <c r="X371" s="587">
        <f>+'NF-KSF-TRIAL-BAL-2020'!Q371+'RA-TRIAL-BAL-2020'!Q371+'DES-TRIAL-BAL-2020'!Q371+'DMP-TRIAL-BAL-2020'!Q371</f>
        <v>0</v>
      </c>
      <c r="Y371" s="586">
        <f>+'NF-KSF-TRIAL-BAL-2020'!R371+'RA-TRIAL-BAL-2020'!R371+'DES-TRIAL-BAL-2020'!R371+'DMP-TRIAL-BAL-2020'!R371</f>
        <v>0</v>
      </c>
      <c r="Z371" s="587">
        <f>+'NF-KSF-TRIAL-BAL-2020'!S371+'RA-TRIAL-BAL-2020'!S371+'DES-TRIAL-BAL-2020'!S371+'DMP-TRIAL-BAL-2020'!S371</f>
        <v>0</v>
      </c>
      <c r="AA371" s="588">
        <f>+'NF-KSF-TRIAL-BAL-2020'!T371+'RA-TRIAL-BAL-2020'!T371+'DES-TRIAL-BAL-2020'!T371+'DMP-TRIAL-BAL-2020'!T371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+'NF-KSF-TRIAL-BAL-2020'!O372+'RA-TRIAL-BAL-2020'!O372+'DES-TRIAL-BAL-2020'!O372+'DMP-TRIAL-BAL-2020'!O372</f>
        <v>0</v>
      </c>
      <c r="W372" s="529">
        <f>+'NF-KSF-TRIAL-BAL-2020'!P372+'RA-TRIAL-BAL-2020'!P372+'DES-TRIAL-BAL-2020'!P372+'DMP-TRIAL-BAL-2020'!P372</f>
        <v>0</v>
      </c>
      <c r="X372" s="587">
        <f>+'NF-KSF-TRIAL-BAL-2020'!Q372+'RA-TRIAL-BAL-2020'!Q372+'DES-TRIAL-BAL-2020'!Q372+'DMP-TRIAL-BAL-2020'!Q372</f>
        <v>0</v>
      </c>
      <c r="Y372" s="586">
        <f>+'NF-KSF-TRIAL-BAL-2020'!R372+'RA-TRIAL-BAL-2020'!R372+'DES-TRIAL-BAL-2020'!R372+'DMP-TRIAL-BAL-2020'!R372</f>
        <v>0</v>
      </c>
      <c r="Z372" s="587">
        <f>+'NF-KSF-TRIAL-BAL-2020'!S372+'RA-TRIAL-BAL-2020'!S372+'DES-TRIAL-BAL-2020'!S372+'DMP-TRIAL-BAL-2020'!S372</f>
        <v>0</v>
      </c>
      <c r="AA372" s="588">
        <f>+'NF-KSF-TRIAL-BAL-2020'!T372+'RA-TRIAL-BAL-2020'!T372+'DES-TRIAL-BAL-2020'!T372+'DMP-TRIAL-BAL-2020'!T372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+'NF-KSF-TRIAL-BAL-2020'!O373+'RA-TRIAL-BAL-2020'!O373+'DES-TRIAL-BAL-2020'!O373+'DMP-TRIAL-BAL-2020'!O373</f>
        <v>0</v>
      </c>
      <c r="W373" s="529">
        <f>+'NF-KSF-TRIAL-BAL-2020'!P373+'RA-TRIAL-BAL-2020'!P373+'DES-TRIAL-BAL-2020'!P373+'DMP-TRIAL-BAL-2020'!P373</f>
        <v>0</v>
      </c>
      <c r="X373" s="587">
        <f>+'NF-KSF-TRIAL-BAL-2020'!Q373+'RA-TRIAL-BAL-2020'!Q373+'DES-TRIAL-BAL-2020'!Q373+'DMP-TRIAL-BAL-2020'!Q373</f>
        <v>0</v>
      </c>
      <c r="Y373" s="586">
        <f>+'NF-KSF-TRIAL-BAL-2020'!R373+'RA-TRIAL-BAL-2020'!R373+'DES-TRIAL-BAL-2020'!R373+'DMP-TRIAL-BAL-2020'!R373</f>
        <v>0</v>
      </c>
      <c r="Z373" s="587">
        <f>+'NF-KSF-TRIAL-BAL-2020'!S373+'RA-TRIAL-BAL-2020'!S373+'DES-TRIAL-BAL-2020'!S373+'DMP-TRIAL-BAL-2020'!S373</f>
        <v>0</v>
      </c>
      <c r="AA373" s="588">
        <f>+'NF-KSF-TRIAL-BAL-2020'!T373+'RA-TRIAL-BAL-2020'!T373+'DES-TRIAL-BAL-2020'!T373+'DMP-TRIAL-BAL-2020'!T373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+'NF-KSF-TRIAL-BAL-2020'!O374+'RA-TRIAL-BAL-2020'!O374+'DES-TRIAL-BAL-2020'!O374+'DMP-TRIAL-BAL-2020'!O374</f>
        <v>0</v>
      </c>
      <c r="W374" s="529">
        <f>+'NF-KSF-TRIAL-BAL-2020'!P374+'RA-TRIAL-BAL-2020'!P374+'DES-TRIAL-BAL-2020'!P374+'DMP-TRIAL-BAL-2020'!P374</f>
        <v>0</v>
      </c>
      <c r="X374" s="587">
        <f>+'NF-KSF-TRIAL-BAL-2020'!Q374+'RA-TRIAL-BAL-2020'!Q374+'DES-TRIAL-BAL-2020'!Q374+'DMP-TRIAL-BAL-2020'!Q374</f>
        <v>0</v>
      </c>
      <c r="Y374" s="586">
        <f>+'NF-KSF-TRIAL-BAL-2020'!R374+'RA-TRIAL-BAL-2020'!R374+'DES-TRIAL-BAL-2020'!R374+'DMP-TRIAL-BAL-2020'!R374</f>
        <v>0</v>
      </c>
      <c r="Z374" s="587">
        <f>+'NF-KSF-TRIAL-BAL-2020'!S374+'RA-TRIAL-BAL-2020'!S374+'DES-TRIAL-BAL-2020'!S374+'DMP-TRIAL-BAL-2020'!S374</f>
        <v>0</v>
      </c>
      <c r="AA374" s="588">
        <f>+'NF-KSF-TRIAL-BAL-2020'!T374+'RA-TRIAL-BAL-2020'!T374+'DES-TRIAL-BAL-2020'!T374+'DMP-TRIAL-BAL-2020'!T374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+'NF-KSF-TRIAL-BAL-2020'!O375+'RA-TRIAL-BAL-2020'!O375+'DES-TRIAL-BAL-2020'!O375+'DMP-TRIAL-BAL-2020'!O375</f>
        <v>0</v>
      </c>
      <c r="W375" s="529">
        <f>+'NF-KSF-TRIAL-BAL-2020'!P375+'RA-TRIAL-BAL-2020'!P375+'DES-TRIAL-BAL-2020'!P375+'DMP-TRIAL-BAL-2020'!P375</f>
        <v>0</v>
      </c>
      <c r="X375" s="587">
        <f>+'NF-KSF-TRIAL-BAL-2020'!Q375+'RA-TRIAL-BAL-2020'!Q375+'DES-TRIAL-BAL-2020'!Q375+'DMP-TRIAL-BAL-2020'!Q375</f>
        <v>0</v>
      </c>
      <c r="Y375" s="586">
        <f>+'NF-KSF-TRIAL-BAL-2020'!R375+'RA-TRIAL-BAL-2020'!R375+'DES-TRIAL-BAL-2020'!R375+'DMP-TRIAL-BAL-2020'!R375</f>
        <v>0</v>
      </c>
      <c r="Z375" s="587">
        <f>+'NF-KSF-TRIAL-BAL-2020'!S375+'RA-TRIAL-BAL-2020'!S375+'DES-TRIAL-BAL-2020'!S375+'DMP-TRIAL-BAL-2020'!S375</f>
        <v>0</v>
      </c>
      <c r="AA375" s="588">
        <f>+'NF-KSF-TRIAL-BAL-2020'!T375+'RA-TRIAL-BAL-2020'!T375+'DES-TRIAL-BAL-2020'!T375+'DMP-TRIAL-BAL-2020'!T375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+'NF-KSF-TRIAL-BAL-2020'!O376+'RA-TRIAL-BAL-2020'!O376+'DES-TRIAL-BAL-2020'!O376+'DMP-TRIAL-BAL-2020'!O376</f>
        <v>0</v>
      </c>
      <c r="W376" s="529">
        <f>+'NF-KSF-TRIAL-BAL-2020'!P376+'RA-TRIAL-BAL-2020'!P376+'DES-TRIAL-BAL-2020'!P376+'DMP-TRIAL-BAL-2020'!P376</f>
        <v>0</v>
      </c>
      <c r="X376" s="587">
        <f>+'NF-KSF-TRIAL-BAL-2020'!Q376+'RA-TRIAL-BAL-2020'!Q376+'DES-TRIAL-BAL-2020'!Q376+'DMP-TRIAL-BAL-2020'!Q376</f>
        <v>0</v>
      </c>
      <c r="Y376" s="586">
        <f>+'NF-KSF-TRIAL-BAL-2020'!R376+'RA-TRIAL-BAL-2020'!R376+'DES-TRIAL-BAL-2020'!R376+'DMP-TRIAL-BAL-2020'!R376</f>
        <v>0</v>
      </c>
      <c r="Z376" s="587">
        <f>+'NF-KSF-TRIAL-BAL-2020'!S376+'RA-TRIAL-BAL-2020'!S376+'DES-TRIAL-BAL-2020'!S376+'DMP-TRIAL-BAL-2020'!S376</f>
        <v>0</v>
      </c>
      <c r="AA376" s="588">
        <f>+'NF-KSF-TRIAL-BAL-2020'!T376+'RA-TRIAL-BAL-2020'!T376+'DES-TRIAL-BAL-2020'!T376+'DMP-TRIAL-BAL-2020'!T376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+'NF-KSF-TRIAL-BAL-2020'!O377+'RA-TRIAL-BAL-2020'!O377+'DES-TRIAL-BAL-2020'!O377+'DMP-TRIAL-BAL-2020'!O377</f>
        <v>0</v>
      </c>
      <c r="W377" s="529">
        <f>+'NF-KSF-TRIAL-BAL-2020'!P377+'RA-TRIAL-BAL-2020'!P377+'DES-TRIAL-BAL-2020'!P377+'DMP-TRIAL-BAL-2020'!P377</f>
        <v>0</v>
      </c>
      <c r="X377" s="587">
        <f>+'NF-KSF-TRIAL-BAL-2020'!Q377+'RA-TRIAL-BAL-2020'!Q377+'DES-TRIAL-BAL-2020'!Q377+'DMP-TRIAL-BAL-2020'!Q377</f>
        <v>0</v>
      </c>
      <c r="Y377" s="586">
        <f>+'NF-KSF-TRIAL-BAL-2020'!R377+'RA-TRIAL-BAL-2020'!R377+'DES-TRIAL-BAL-2020'!R377+'DMP-TRIAL-BAL-2020'!R377</f>
        <v>0</v>
      </c>
      <c r="Z377" s="587">
        <f>+'NF-KSF-TRIAL-BAL-2020'!S377+'RA-TRIAL-BAL-2020'!S377+'DES-TRIAL-BAL-2020'!S377+'DMP-TRIAL-BAL-2020'!S377</f>
        <v>0</v>
      </c>
      <c r="AA377" s="588">
        <f>+'NF-KSF-TRIAL-BAL-2020'!T377+'RA-TRIAL-BAL-2020'!T377+'DES-TRIAL-BAL-2020'!T377+'DMP-TRIAL-BAL-2020'!T377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+'NF-KSF-TRIAL-BAL-2020'!O378+'RA-TRIAL-BAL-2020'!O378+'DES-TRIAL-BAL-2020'!O378+'DMP-TRIAL-BAL-2020'!O378</f>
        <v>0</v>
      </c>
      <c r="W378" s="529">
        <f>+'NF-KSF-TRIAL-BAL-2020'!P378+'RA-TRIAL-BAL-2020'!P378+'DES-TRIAL-BAL-2020'!P378+'DMP-TRIAL-BAL-2020'!P378</f>
        <v>0</v>
      </c>
      <c r="X378" s="587">
        <f>+'NF-KSF-TRIAL-BAL-2020'!Q378+'RA-TRIAL-BAL-2020'!Q378+'DES-TRIAL-BAL-2020'!Q378+'DMP-TRIAL-BAL-2020'!Q378</f>
        <v>0</v>
      </c>
      <c r="Y378" s="586">
        <f>+'NF-KSF-TRIAL-BAL-2020'!R378+'RA-TRIAL-BAL-2020'!R378+'DES-TRIAL-BAL-2020'!R378+'DMP-TRIAL-BAL-2020'!R378</f>
        <v>0</v>
      </c>
      <c r="Z378" s="587">
        <f>+'NF-KSF-TRIAL-BAL-2020'!S378+'RA-TRIAL-BAL-2020'!S378+'DES-TRIAL-BAL-2020'!S378+'DMP-TRIAL-BAL-2020'!S378</f>
        <v>0</v>
      </c>
      <c r="AA378" s="588">
        <f>+'NF-KSF-TRIAL-BAL-2020'!T378+'RA-TRIAL-BAL-2020'!T378+'DES-TRIAL-BAL-2020'!T378+'DMP-TRIAL-BAL-2020'!T378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+'NF-KSF-TRIAL-BAL-2020'!O379+'RA-TRIAL-BAL-2020'!O379+'DES-TRIAL-BAL-2020'!O379+'DMP-TRIAL-BAL-2020'!O379</f>
        <v>0</v>
      </c>
      <c r="W379" s="529">
        <f>+'NF-KSF-TRIAL-BAL-2020'!P379+'RA-TRIAL-BAL-2020'!P379+'DES-TRIAL-BAL-2020'!P379+'DMP-TRIAL-BAL-2020'!P379</f>
        <v>0</v>
      </c>
      <c r="X379" s="587">
        <f>+'NF-KSF-TRIAL-BAL-2020'!Q379+'RA-TRIAL-BAL-2020'!Q379+'DES-TRIAL-BAL-2020'!Q379+'DMP-TRIAL-BAL-2020'!Q379</f>
        <v>0</v>
      </c>
      <c r="Y379" s="586">
        <f>+'NF-KSF-TRIAL-BAL-2020'!R379+'RA-TRIAL-BAL-2020'!R379+'DES-TRIAL-BAL-2020'!R379+'DMP-TRIAL-BAL-2020'!R379</f>
        <v>0</v>
      </c>
      <c r="Z379" s="587">
        <f>+'NF-KSF-TRIAL-BAL-2020'!S379+'RA-TRIAL-BAL-2020'!S379+'DES-TRIAL-BAL-2020'!S379+'DMP-TRIAL-BAL-2020'!S379</f>
        <v>0</v>
      </c>
      <c r="AA379" s="588">
        <f>+'NF-KSF-TRIAL-BAL-2020'!T379+'RA-TRIAL-BAL-2020'!T379+'DES-TRIAL-BAL-2020'!T379+'DMP-TRIAL-BAL-2020'!T379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+'NF-KSF-TRIAL-BAL-2020'!O380+'RA-TRIAL-BAL-2020'!O380+'DES-TRIAL-BAL-2020'!O380+'DMP-TRIAL-BAL-2020'!O380</f>
        <v>0</v>
      </c>
      <c r="W380" s="529">
        <f>+'NF-KSF-TRIAL-BAL-2020'!P380+'RA-TRIAL-BAL-2020'!P380+'DES-TRIAL-BAL-2020'!P380+'DMP-TRIAL-BAL-2020'!P380</f>
        <v>0</v>
      </c>
      <c r="X380" s="587">
        <f>+'NF-KSF-TRIAL-BAL-2020'!Q380+'RA-TRIAL-BAL-2020'!Q380+'DES-TRIAL-BAL-2020'!Q380+'DMP-TRIAL-BAL-2020'!Q380</f>
        <v>0</v>
      </c>
      <c r="Y380" s="586">
        <f>+'NF-KSF-TRIAL-BAL-2020'!R380+'RA-TRIAL-BAL-2020'!R380+'DES-TRIAL-BAL-2020'!R380+'DMP-TRIAL-BAL-2020'!R380</f>
        <v>0</v>
      </c>
      <c r="Z380" s="587">
        <f>+'NF-KSF-TRIAL-BAL-2020'!S380+'RA-TRIAL-BAL-2020'!S380+'DES-TRIAL-BAL-2020'!S380+'DMP-TRIAL-BAL-2020'!S380</f>
        <v>0</v>
      </c>
      <c r="AA380" s="588">
        <f>+'NF-KSF-TRIAL-BAL-2020'!T380+'RA-TRIAL-BAL-2020'!T380+'DES-TRIAL-BAL-2020'!T380+'DMP-TRIAL-BAL-2020'!T380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+'NF-KSF-TRIAL-BAL-2020'!O381+'RA-TRIAL-BAL-2020'!O381+'DES-TRIAL-BAL-2020'!O381+'DMP-TRIAL-BAL-2020'!O381</f>
        <v>0</v>
      </c>
      <c r="W381" s="529">
        <f>+'NF-KSF-TRIAL-BAL-2020'!P381+'RA-TRIAL-BAL-2020'!P381+'DES-TRIAL-BAL-2020'!P381+'DMP-TRIAL-BAL-2020'!P381</f>
        <v>0</v>
      </c>
      <c r="X381" s="587">
        <f>+'NF-KSF-TRIAL-BAL-2020'!Q381+'RA-TRIAL-BAL-2020'!Q381+'DES-TRIAL-BAL-2020'!Q381+'DMP-TRIAL-BAL-2020'!Q381</f>
        <v>0</v>
      </c>
      <c r="Y381" s="586">
        <f>+'NF-KSF-TRIAL-BAL-2020'!R381+'RA-TRIAL-BAL-2020'!R381+'DES-TRIAL-BAL-2020'!R381+'DMP-TRIAL-BAL-2020'!R381</f>
        <v>0</v>
      </c>
      <c r="Z381" s="587">
        <f>+'NF-KSF-TRIAL-BAL-2020'!S381+'RA-TRIAL-BAL-2020'!S381+'DES-TRIAL-BAL-2020'!S381+'DMP-TRIAL-BAL-2020'!S381</f>
        <v>0</v>
      </c>
      <c r="AA381" s="588">
        <f>+'NF-KSF-TRIAL-BAL-2020'!T381+'RA-TRIAL-BAL-2020'!T381+'DES-TRIAL-BAL-2020'!T381+'DMP-TRIAL-BAL-2020'!T381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+'NF-KSF-TRIAL-BAL-2020'!O382+'RA-TRIAL-BAL-2020'!O382+'DES-TRIAL-BAL-2020'!O382+'DMP-TRIAL-BAL-2020'!O382</f>
        <v>0</v>
      </c>
      <c r="W382" s="542">
        <f>+'NF-KSF-TRIAL-BAL-2020'!P382+'RA-TRIAL-BAL-2020'!P382+'DES-TRIAL-BAL-2020'!P382+'DMP-TRIAL-BAL-2020'!P382</f>
        <v>0</v>
      </c>
      <c r="X382" s="602">
        <f>+'NF-KSF-TRIAL-BAL-2020'!Q382+'RA-TRIAL-BAL-2020'!Q382+'DES-TRIAL-BAL-2020'!Q382+'DMP-TRIAL-BAL-2020'!Q382</f>
        <v>0</v>
      </c>
      <c r="Y382" s="601">
        <f>+'NF-KSF-TRIAL-BAL-2020'!R382+'RA-TRIAL-BAL-2020'!R382+'DES-TRIAL-BAL-2020'!R382+'DMP-TRIAL-BAL-2020'!R382</f>
        <v>0</v>
      </c>
      <c r="Z382" s="602">
        <f>+'NF-KSF-TRIAL-BAL-2020'!S382+'RA-TRIAL-BAL-2020'!S382+'DES-TRIAL-BAL-2020'!S382+'DMP-TRIAL-BAL-2020'!S382</f>
        <v>0</v>
      </c>
      <c r="AA382" s="603">
        <f>+'NF-KSF-TRIAL-BAL-2020'!T382+'RA-TRIAL-BAL-2020'!T382+'DES-TRIAL-BAL-2020'!T382+'DMP-TRIAL-BAL-2020'!T382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33243.279999999999</v>
      </c>
      <c r="R384" s="324">
        <v>29104.62</v>
      </c>
      <c r="S384" s="326">
        <f t="shared" ref="S384:S401" si="213">+IF(ABS(+O384+Q384)&gt;=ABS(P384+R384),+O384-P384+Q384-R384,0)</f>
        <v>4138.66</v>
      </c>
      <c r="T384" s="327">
        <f t="shared" ref="T384:T401" si="214">+IF(ABS(+O384+Q384)&lt;=ABS(P384+R384),-O384+P384-Q384+R384,0)</f>
        <v>0</v>
      </c>
      <c r="U384" s="51"/>
      <c r="V384" s="543">
        <f>+'NF-KSF-TRIAL-BAL-2020'!O384+'RA-TRIAL-BAL-2020'!O384+'DES-TRIAL-BAL-2020'!O384+'DMP-TRIAL-BAL-2020'!O384</f>
        <v>0</v>
      </c>
      <c r="W384" s="526">
        <f>+'NF-KSF-TRIAL-BAL-2020'!P384+'RA-TRIAL-BAL-2020'!P384+'DES-TRIAL-BAL-2020'!P384+'DMP-TRIAL-BAL-2020'!P384</f>
        <v>0</v>
      </c>
      <c r="X384" s="525">
        <f>+'NF-KSF-TRIAL-BAL-2020'!Q384+'RA-TRIAL-BAL-2020'!Q384+'DES-TRIAL-BAL-2020'!Q384+'DMP-TRIAL-BAL-2020'!Q384</f>
        <v>0</v>
      </c>
      <c r="Y384" s="526">
        <f>+'NF-KSF-TRIAL-BAL-2020'!R384+'RA-TRIAL-BAL-2020'!R384+'DES-TRIAL-BAL-2020'!R384+'DMP-TRIAL-BAL-2020'!R384</f>
        <v>0</v>
      </c>
      <c r="Z384" s="525">
        <f>+'NF-KSF-TRIAL-BAL-2020'!S384+'RA-TRIAL-BAL-2020'!S384+'DES-TRIAL-BAL-2020'!S384+'DMP-TRIAL-BAL-2020'!S384</f>
        <v>0</v>
      </c>
      <c r="AA384" s="527">
        <f>+'NF-KSF-TRIAL-BAL-2020'!T384+'RA-TRIAL-BAL-2020'!T384+'DES-TRIAL-BAL-2020'!T384+'DMP-TRIAL-BAL-2020'!T384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33243.279999999999</v>
      </c>
      <c r="AN384" s="970">
        <f t="shared" si="217"/>
        <v>29104.62</v>
      </c>
      <c r="AO384" s="326">
        <f t="shared" ref="AO384:AO415" si="218">+S384+Z384+AG384</f>
        <v>4138.66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/>
      <c r="R385" s="324"/>
      <c r="S385" s="27">
        <f t="shared" si="213"/>
        <v>0</v>
      </c>
      <c r="T385" s="28">
        <f t="shared" si="214"/>
        <v>0</v>
      </c>
      <c r="U385" s="51"/>
      <c r="V385" s="541">
        <f>+'NF-KSF-TRIAL-BAL-2020'!O385+'RA-TRIAL-BAL-2020'!O385+'DES-TRIAL-BAL-2020'!O385+'DMP-TRIAL-BAL-2020'!O385</f>
        <v>0</v>
      </c>
      <c r="W385" s="529">
        <f>+'NF-KSF-TRIAL-BAL-2020'!P385+'RA-TRIAL-BAL-2020'!P385+'DES-TRIAL-BAL-2020'!P385+'DMP-TRIAL-BAL-2020'!P385</f>
        <v>0</v>
      </c>
      <c r="X385" s="528">
        <f>+'NF-KSF-TRIAL-BAL-2020'!Q385+'RA-TRIAL-BAL-2020'!Q385+'DES-TRIAL-BAL-2020'!Q385+'DMP-TRIAL-BAL-2020'!Q385</f>
        <v>0</v>
      </c>
      <c r="Y385" s="529">
        <f>+'NF-KSF-TRIAL-BAL-2020'!R385+'RA-TRIAL-BAL-2020'!R385+'DES-TRIAL-BAL-2020'!R385+'DMP-TRIAL-BAL-2020'!R385</f>
        <v>0</v>
      </c>
      <c r="Z385" s="528">
        <f>+'NF-KSF-TRIAL-BAL-2020'!S385+'RA-TRIAL-BAL-2020'!S385+'DES-TRIAL-BAL-2020'!S385+'DMP-TRIAL-BAL-2020'!S385</f>
        <v>0</v>
      </c>
      <c r="AA385" s="347">
        <f>+'NF-KSF-TRIAL-BAL-2020'!T385+'RA-TRIAL-BAL-2020'!T385+'DES-TRIAL-BAL-2020'!T385+'DMP-TRIAL-BAL-2020'!T385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0</v>
      </c>
      <c r="AN385" s="970">
        <f t="shared" si="217"/>
        <v>0</v>
      </c>
      <c r="AO385" s="326">
        <f t="shared" si="218"/>
        <v>0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366.98</v>
      </c>
      <c r="R386" s="324"/>
      <c r="S386" s="27">
        <f t="shared" si="213"/>
        <v>366.98</v>
      </c>
      <c r="T386" s="28">
        <f t="shared" si="214"/>
        <v>0</v>
      </c>
      <c r="U386" s="51"/>
      <c r="V386" s="541">
        <f>+'NF-KSF-TRIAL-BAL-2020'!O386+'RA-TRIAL-BAL-2020'!O386+'DES-TRIAL-BAL-2020'!O386+'DMP-TRIAL-BAL-2020'!O386</f>
        <v>0</v>
      </c>
      <c r="W386" s="529">
        <f>+'NF-KSF-TRIAL-BAL-2020'!P386+'RA-TRIAL-BAL-2020'!P386+'DES-TRIAL-BAL-2020'!P386+'DMP-TRIAL-BAL-2020'!P386</f>
        <v>0</v>
      </c>
      <c r="X386" s="528">
        <f>+'NF-KSF-TRIAL-BAL-2020'!Q386+'RA-TRIAL-BAL-2020'!Q386+'DES-TRIAL-BAL-2020'!Q386+'DMP-TRIAL-BAL-2020'!Q386</f>
        <v>0</v>
      </c>
      <c r="Y386" s="529">
        <f>+'NF-KSF-TRIAL-BAL-2020'!R386+'RA-TRIAL-BAL-2020'!R386+'DES-TRIAL-BAL-2020'!R386+'DMP-TRIAL-BAL-2020'!R386</f>
        <v>0</v>
      </c>
      <c r="Z386" s="528">
        <f>+'NF-KSF-TRIAL-BAL-2020'!S386+'RA-TRIAL-BAL-2020'!S386+'DES-TRIAL-BAL-2020'!S386+'DMP-TRIAL-BAL-2020'!S386</f>
        <v>0</v>
      </c>
      <c r="AA386" s="347">
        <f>+'NF-KSF-TRIAL-BAL-2020'!T386+'RA-TRIAL-BAL-2020'!T386+'DES-TRIAL-BAL-2020'!T386+'DMP-TRIAL-BAL-2020'!T386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366.98</v>
      </c>
      <c r="AN386" s="970">
        <f t="shared" si="217"/>
        <v>0</v>
      </c>
      <c r="AO386" s="326">
        <f t="shared" si="218"/>
        <v>366.98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/>
      <c r="R387" s="324"/>
      <c r="S387" s="27">
        <f t="shared" si="213"/>
        <v>0</v>
      </c>
      <c r="T387" s="28">
        <f t="shared" si="214"/>
        <v>0</v>
      </c>
      <c r="U387" s="51"/>
      <c r="V387" s="541">
        <f>+'NF-KSF-TRIAL-BAL-2020'!O387+'RA-TRIAL-BAL-2020'!O387+'DES-TRIAL-BAL-2020'!O387+'DMP-TRIAL-BAL-2020'!O387</f>
        <v>0</v>
      </c>
      <c r="W387" s="529">
        <f>+'NF-KSF-TRIAL-BAL-2020'!P387+'RA-TRIAL-BAL-2020'!P387+'DES-TRIAL-BAL-2020'!P387+'DMP-TRIAL-BAL-2020'!P387</f>
        <v>0</v>
      </c>
      <c r="X387" s="528">
        <f>+'NF-KSF-TRIAL-BAL-2020'!Q387+'RA-TRIAL-BAL-2020'!Q387+'DES-TRIAL-BAL-2020'!Q387+'DMP-TRIAL-BAL-2020'!Q387</f>
        <v>0</v>
      </c>
      <c r="Y387" s="529">
        <f>+'NF-KSF-TRIAL-BAL-2020'!R387+'RA-TRIAL-BAL-2020'!R387+'DES-TRIAL-BAL-2020'!R387+'DMP-TRIAL-BAL-2020'!R387</f>
        <v>0</v>
      </c>
      <c r="Z387" s="528">
        <f>+'NF-KSF-TRIAL-BAL-2020'!S387+'RA-TRIAL-BAL-2020'!S387+'DES-TRIAL-BAL-2020'!S387+'DMP-TRIAL-BAL-2020'!S387</f>
        <v>0</v>
      </c>
      <c r="AA387" s="347">
        <f>+'NF-KSF-TRIAL-BAL-2020'!T387+'RA-TRIAL-BAL-2020'!T387+'DES-TRIAL-BAL-2020'!T387+'DMP-TRIAL-BAL-2020'!T387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0</v>
      </c>
      <c r="AN387" s="970">
        <f t="shared" si="217"/>
        <v>0</v>
      </c>
      <c r="AO387" s="326">
        <f t="shared" si="218"/>
        <v>0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985.2</v>
      </c>
      <c r="R388" s="324"/>
      <c r="S388" s="27">
        <f t="shared" si="213"/>
        <v>985.2</v>
      </c>
      <c r="T388" s="28">
        <f t="shared" si="214"/>
        <v>0</v>
      </c>
      <c r="U388" s="51"/>
      <c r="V388" s="541">
        <f>+'NF-KSF-TRIAL-BAL-2020'!O388+'RA-TRIAL-BAL-2020'!O388+'DES-TRIAL-BAL-2020'!O388+'DMP-TRIAL-BAL-2020'!O388</f>
        <v>0</v>
      </c>
      <c r="W388" s="529">
        <f>+'NF-KSF-TRIAL-BAL-2020'!P388+'RA-TRIAL-BAL-2020'!P388+'DES-TRIAL-BAL-2020'!P388+'DMP-TRIAL-BAL-2020'!P388</f>
        <v>0</v>
      </c>
      <c r="X388" s="528">
        <f>+'NF-KSF-TRIAL-BAL-2020'!Q388+'RA-TRIAL-BAL-2020'!Q388+'DES-TRIAL-BAL-2020'!Q388+'DMP-TRIAL-BAL-2020'!Q388</f>
        <v>0</v>
      </c>
      <c r="Y388" s="529">
        <f>+'NF-KSF-TRIAL-BAL-2020'!R388+'RA-TRIAL-BAL-2020'!R388+'DES-TRIAL-BAL-2020'!R388+'DMP-TRIAL-BAL-2020'!R388</f>
        <v>0</v>
      </c>
      <c r="Z388" s="528">
        <f>+'NF-KSF-TRIAL-BAL-2020'!S388+'RA-TRIAL-BAL-2020'!S388+'DES-TRIAL-BAL-2020'!S388+'DMP-TRIAL-BAL-2020'!S388</f>
        <v>0</v>
      </c>
      <c r="AA388" s="347">
        <f>+'NF-KSF-TRIAL-BAL-2020'!T388+'RA-TRIAL-BAL-2020'!T388+'DES-TRIAL-BAL-2020'!T388+'DMP-TRIAL-BAL-2020'!T388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985.2</v>
      </c>
      <c r="AN388" s="970">
        <f t="shared" si="217"/>
        <v>0</v>
      </c>
      <c r="AO388" s="326">
        <f t="shared" si="218"/>
        <v>985.2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450</v>
      </c>
      <c r="R389" s="324"/>
      <c r="S389" s="27">
        <f t="shared" si="213"/>
        <v>450</v>
      </c>
      <c r="T389" s="28">
        <f t="shared" si="214"/>
        <v>0</v>
      </c>
      <c r="U389" s="51"/>
      <c r="V389" s="541">
        <f>+'NF-KSF-TRIAL-BAL-2020'!O389+'RA-TRIAL-BAL-2020'!O389+'DES-TRIAL-BAL-2020'!O389+'DMP-TRIAL-BAL-2020'!O389</f>
        <v>0</v>
      </c>
      <c r="W389" s="529">
        <f>+'NF-KSF-TRIAL-BAL-2020'!P389+'RA-TRIAL-BAL-2020'!P389+'DES-TRIAL-BAL-2020'!P389+'DMP-TRIAL-BAL-2020'!P389</f>
        <v>0</v>
      </c>
      <c r="X389" s="528">
        <f>+'NF-KSF-TRIAL-BAL-2020'!Q389+'RA-TRIAL-BAL-2020'!Q389+'DES-TRIAL-BAL-2020'!Q389+'DMP-TRIAL-BAL-2020'!Q389</f>
        <v>0</v>
      </c>
      <c r="Y389" s="529">
        <f>+'NF-KSF-TRIAL-BAL-2020'!R389+'RA-TRIAL-BAL-2020'!R389+'DES-TRIAL-BAL-2020'!R389+'DMP-TRIAL-BAL-2020'!R389</f>
        <v>0</v>
      </c>
      <c r="Z389" s="528">
        <f>+'NF-KSF-TRIAL-BAL-2020'!S389+'RA-TRIAL-BAL-2020'!S389+'DES-TRIAL-BAL-2020'!S389+'DMP-TRIAL-BAL-2020'!S389</f>
        <v>0</v>
      </c>
      <c r="AA389" s="347">
        <f>+'NF-KSF-TRIAL-BAL-2020'!T389+'RA-TRIAL-BAL-2020'!T389+'DES-TRIAL-BAL-2020'!T389+'DMP-TRIAL-BAL-2020'!T389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450</v>
      </c>
      <c r="AN389" s="970">
        <f t="shared" si="217"/>
        <v>0</v>
      </c>
      <c r="AO389" s="326">
        <f t="shared" si="218"/>
        <v>450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/>
      <c r="R390" s="324"/>
      <c r="S390" s="27">
        <f t="shared" si="213"/>
        <v>0</v>
      </c>
      <c r="T390" s="28">
        <f t="shared" si="214"/>
        <v>0</v>
      </c>
      <c r="U390" s="51"/>
      <c r="V390" s="541">
        <f>+'NF-KSF-TRIAL-BAL-2020'!O390+'RA-TRIAL-BAL-2020'!O390+'DES-TRIAL-BAL-2020'!O390+'DMP-TRIAL-BAL-2020'!O390</f>
        <v>0</v>
      </c>
      <c r="W390" s="529">
        <f>+'NF-KSF-TRIAL-BAL-2020'!P390+'RA-TRIAL-BAL-2020'!P390+'DES-TRIAL-BAL-2020'!P390+'DMP-TRIAL-BAL-2020'!P390</f>
        <v>0</v>
      </c>
      <c r="X390" s="528">
        <f>+'NF-KSF-TRIAL-BAL-2020'!Q390+'RA-TRIAL-BAL-2020'!Q390+'DES-TRIAL-BAL-2020'!Q390+'DMP-TRIAL-BAL-2020'!Q390</f>
        <v>0</v>
      </c>
      <c r="Y390" s="529">
        <f>+'NF-KSF-TRIAL-BAL-2020'!R390+'RA-TRIAL-BAL-2020'!R390+'DES-TRIAL-BAL-2020'!R390+'DMP-TRIAL-BAL-2020'!R390</f>
        <v>0</v>
      </c>
      <c r="Z390" s="528">
        <f>+'NF-KSF-TRIAL-BAL-2020'!S390+'RA-TRIAL-BAL-2020'!S390+'DES-TRIAL-BAL-2020'!S390+'DMP-TRIAL-BAL-2020'!S390</f>
        <v>0</v>
      </c>
      <c r="AA390" s="347">
        <f>+'NF-KSF-TRIAL-BAL-2020'!T390+'RA-TRIAL-BAL-2020'!T390+'DES-TRIAL-BAL-2020'!T390+'DMP-TRIAL-BAL-2020'!T390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/>
      <c r="R391" s="324"/>
      <c r="S391" s="27">
        <f t="shared" si="213"/>
        <v>0</v>
      </c>
      <c r="T391" s="28">
        <f t="shared" si="214"/>
        <v>0</v>
      </c>
      <c r="U391" s="51"/>
      <c r="V391" s="541">
        <f>+'NF-KSF-TRIAL-BAL-2020'!O391+'RA-TRIAL-BAL-2020'!O391+'DES-TRIAL-BAL-2020'!O391+'DMP-TRIAL-BAL-2020'!O391</f>
        <v>0</v>
      </c>
      <c r="W391" s="529">
        <f>+'NF-KSF-TRIAL-BAL-2020'!P391+'RA-TRIAL-BAL-2020'!P391+'DES-TRIAL-BAL-2020'!P391+'DMP-TRIAL-BAL-2020'!P391</f>
        <v>0</v>
      </c>
      <c r="X391" s="528">
        <f>+'NF-KSF-TRIAL-BAL-2020'!Q391+'RA-TRIAL-BAL-2020'!Q391+'DES-TRIAL-BAL-2020'!Q391+'DMP-TRIAL-BAL-2020'!Q391</f>
        <v>0</v>
      </c>
      <c r="Y391" s="529">
        <f>+'NF-KSF-TRIAL-BAL-2020'!R391+'RA-TRIAL-BAL-2020'!R391+'DES-TRIAL-BAL-2020'!R391+'DMP-TRIAL-BAL-2020'!R391</f>
        <v>0</v>
      </c>
      <c r="Z391" s="528">
        <f>+'NF-KSF-TRIAL-BAL-2020'!S391+'RA-TRIAL-BAL-2020'!S391+'DES-TRIAL-BAL-2020'!S391+'DMP-TRIAL-BAL-2020'!S391</f>
        <v>0</v>
      </c>
      <c r="AA391" s="347">
        <f>+'NF-KSF-TRIAL-BAL-2020'!T391+'RA-TRIAL-BAL-2020'!T391+'DES-TRIAL-BAL-2020'!T391+'DMP-TRIAL-BAL-2020'!T391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0</v>
      </c>
      <c r="AN391" s="970">
        <f t="shared" si="217"/>
        <v>0</v>
      </c>
      <c r="AO391" s="326">
        <f t="shared" si="218"/>
        <v>0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/>
      <c r="R392" s="324"/>
      <c r="S392" s="27">
        <f t="shared" si="213"/>
        <v>0</v>
      </c>
      <c r="T392" s="28">
        <f t="shared" si="214"/>
        <v>0</v>
      </c>
      <c r="U392" s="51"/>
      <c r="V392" s="541">
        <f>+'NF-KSF-TRIAL-BAL-2020'!O392+'RA-TRIAL-BAL-2020'!O392+'DES-TRIAL-BAL-2020'!O392+'DMP-TRIAL-BAL-2020'!O392</f>
        <v>0</v>
      </c>
      <c r="W392" s="529">
        <f>+'NF-KSF-TRIAL-BAL-2020'!P392+'RA-TRIAL-BAL-2020'!P392+'DES-TRIAL-BAL-2020'!P392+'DMP-TRIAL-BAL-2020'!P392</f>
        <v>0</v>
      </c>
      <c r="X392" s="528">
        <f>+'NF-KSF-TRIAL-BAL-2020'!Q392+'RA-TRIAL-BAL-2020'!Q392+'DES-TRIAL-BAL-2020'!Q392+'DMP-TRIAL-BAL-2020'!Q392</f>
        <v>0</v>
      </c>
      <c r="Y392" s="529">
        <f>+'NF-KSF-TRIAL-BAL-2020'!R392+'RA-TRIAL-BAL-2020'!R392+'DES-TRIAL-BAL-2020'!R392+'DMP-TRIAL-BAL-2020'!R392</f>
        <v>0</v>
      </c>
      <c r="Z392" s="528">
        <f>+'NF-KSF-TRIAL-BAL-2020'!S392+'RA-TRIAL-BAL-2020'!S392+'DES-TRIAL-BAL-2020'!S392+'DMP-TRIAL-BAL-2020'!S392</f>
        <v>0</v>
      </c>
      <c r="AA392" s="347">
        <f>+'NF-KSF-TRIAL-BAL-2020'!T392+'RA-TRIAL-BAL-2020'!T392+'DES-TRIAL-BAL-2020'!T392+'DMP-TRIAL-BAL-2020'!T392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0</v>
      </c>
      <c r="AN392" s="970">
        <f t="shared" si="217"/>
        <v>0</v>
      </c>
      <c r="AO392" s="326">
        <f t="shared" si="218"/>
        <v>0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660.63</v>
      </c>
      <c r="R393" s="324"/>
      <c r="S393" s="27">
        <f t="shared" si="213"/>
        <v>660.63</v>
      </c>
      <c r="T393" s="28">
        <f t="shared" si="214"/>
        <v>0</v>
      </c>
      <c r="U393" s="51"/>
      <c r="V393" s="541">
        <f>+'NF-KSF-TRIAL-BAL-2020'!O393+'RA-TRIAL-BAL-2020'!O393+'DES-TRIAL-BAL-2020'!O393+'DMP-TRIAL-BAL-2020'!O393</f>
        <v>0</v>
      </c>
      <c r="W393" s="529">
        <f>+'NF-KSF-TRIAL-BAL-2020'!P393+'RA-TRIAL-BAL-2020'!P393+'DES-TRIAL-BAL-2020'!P393+'DMP-TRIAL-BAL-2020'!P393</f>
        <v>0</v>
      </c>
      <c r="X393" s="528">
        <f>+'NF-KSF-TRIAL-BAL-2020'!Q393+'RA-TRIAL-BAL-2020'!Q393+'DES-TRIAL-BAL-2020'!Q393+'DMP-TRIAL-BAL-2020'!Q393</f>
        <v>714.63</v>
      </c>
      <c r="Y393" s="529">
        <f>+'NF-KSF-TRIAL-BAL-2020'!R393+'RA-TRIAL-BAL-2020'!R393+'DES-TRIAL-BAL-2020'!R393+'DMP-TRIAL-BAL-2020'!R393</f>
        <v>0</v>
      </c>
      <c r="Z393" s="528">
        <f>+'NF-KSF-TRIAL-BAL-2020'!S393+'RA-TRIAL-BAL-2020'!S393+'DES-TRIAL-BAL-2020'!S393+'DMP-TRIAL-BAL-2020'!S393</f>
        <v>714.63</v>
      </c>
      <c r="AA393" s="347">
        <f>+'NF-KSF-TRIAL-BAL-2020'!T393+'RA-TRIAL-BAL-2020'!T393+'DES-TRIAL-BAL-2020'!T393+'DMP-TRIAL-BAL-2020'!T393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1375.26</v>
      </c>
      <c r="AN393" s="970">
        <f t="shared" si="217"/>
        <v>0</v>
      </c>
      <c r="AO393" s="326">
        <f t="shared" si="218"/>
        <v>1375.26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/>
      <c r="R394" s="324"/>
      <c r="S394" s="27">
        <f t="shared" si="213"/>
        <v>0</v>
      </c>
      <c r="T394" s="28">
        <f t="shared" si="214"/>
        <v>0</v>
      </c>
      <c r="U394" s="51"/>
      <c r="V394" s="541">
        <f>+'NF-KSF-TRIAL-BAL-2020'!O394+'RA-TRIAL-BAL-2020'!O394+'DES-TRIAL-BAL-2020'!O394+'DMP-TRIAL-BAL-2020'!O394</f>
        <v>0</v>
      </c>
      <c r="W394" s="529">
        <f>+'NF-KSF-TRIAL-BAL-2020'!P394+'RA-TRIAL-BAL-2020'!P394+'DES-TRIAL-BAL-2020'!P394+'DMP-TRIAL-BAL-2020'!P394</f>
        <v>0</v>
      </c>
      <c r="X394" s="528">
        <f>+'NF-KSF-TRIAL-BAL-2020'!Q394+'RA-TRIAL-BAL-2020'!Q394+'DES-TRIAL-BAL-2020'!Q394+'DMP-TRIAL-BAL-2020'!Q394</f>
        <v>0</v>
      </c>
      <c r="Y394" s="529">
        <f>+'NF-KSF-TRIAL-BAL-2020'!R394+'RA-TRIAL-BAL-2020'!R394+'DES-TRIAL-BAL-2020'!R394+'DMP-TRIAL-BAL-2020'!R394</f>
        <v>0</v>
      </c>
      <c r="Z394" s="528">
        <f>+'NF-KSF-TRIAL-BAL-2020'!S394+'RA-TRIAL-BAL-2020'!S394+'DES-TRIAL-BAL-2020'!S394+'DMP-TRIAL-BAL-2020'!S394</f>
        <v>0</v>
      </c>
      <c r="AA394" s="347">
        <f>+'NF-KSF-TRIAL-BAL-2020'!T394+'RA-TRIAL-BAL-2020'!T394+'DES-TRIAL-BAL-2020'!T394+'DMP-TRIAL-BAL-2020'!T394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0</v>
      </c>
      <c r="AN394" s="970">
        <f t="shared" si="217"/>
        <v>0</v>
      </c>
      <c r="AO394" s="326">
        <f t="shared" si="218"/>
        <v>0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>
        <v>463.8</v>
      </c>
      <c r="R395" s="324"/>
      <c r="S395" s="27">
        <f t="shared" si="213"/>
        <v>463.8</v>
      </c>
      <c r="T395" s="28">
        <f t="shared" si="214"/>
        <v>0</v>
      </c>
      <c r="U395" s="51"/>
      <c r="V395" s="541">
        <f>+'NF-KSF-TRIAL-BAL-2020'!O395+'RA-TRIAL-BAL-2020'!O395+'DES-TRIAL-BAL-2020'!O395+'DMP-TRIAL-BAL-2020'!O395</f>
        <v>0</v>
      </c>
      <c r="W395" s="529">
        <f>+'NF-KSF-TRIAL-BAL-2020'!P395+'RA-TRIAL-BAL-2020'!P395+'DES-TRIAL-BAL-2020'!P395+'DMP-TRIAL-BAL-2020'!P395</f>
        <v>0</v>
      </c>
      <c r="X395" s="528">
        <f>+'NF-KSF-TRIAL-BAL-2020'!Q395+'RA-TRIAL-BAL-2020'!Q395+'DES-TRIAL-BAL-2020'!Q395+'DMP-TRIAL-BAL-2020'!Q395</f>
        <v>0</v>
      </c>
      <c r="Y395" s="529">
        <f>+'NF-KSF-TRIAL-BAL-2020'!R395+'RA-TRIAL-BAL-2020'!R395+'DES-TRIAL-BAL-2020'!R395+'DMP-TRIAL-BAL-2020'!R395</f>
        <v>0</v>
      </c>
      <c r="Z395" s="528">
        <f>+'NF-KSF-TRIAL-BAL-2020'!S395+'RA-TRIAL-BAL-2020'!S395+'DES-TRIAL-BAL-2020'!S395+'DMP-TRIAL-BAL-2020'!S395</f>
        <v>0</v>
      </c>
      <c r="AA395" s="347">
        <f>+'NF-KSF-TRIAL-BAL-2020'!T395+'RA-TRIAL-BAL-2020'!T395+'DES-TRIAL-BAL-2020'!T395+'DMP-TRIAL-BAL-2020'!T395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463.8</v>
      </c>
      <c r="AN395" s="970">
        <f t="shared" si="217"/>
        <v>0</v>
      </c>
      <c r="AO395" s="326">
        <f t="shared" si="218"/>
        <v>463.8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467.34</v>
      </c>
      <c r="R396" s="324"/>
      <c r="S396" s="27">
        <f t="shared" si="213"/>
        <v>467.34</v>
      </c>
      <c r="T396" s="28">
        <f t="shared" si="214"/>
        <v>0</v>
      </c>
      <c r="U396" s="51"/>
      <c r="V396" s="541">
        <f>+'NF-KSF-TRIAL-BAL-2020'!O396+'RA-TRIAL-BAL-2020'!O396+'DES-TRIAL-BAL-2020'!O396+'DMP-TRIAL-BAL-2020'!O396</f>
        <v>0</v>
      </c>
      <c r="W396" s="529">
        <f>+'NF-KSF-TRIAL-BAL-2020'!P396+'RA-TRIAL-BAL-2020'!P396+'DES-TRIAL-BAL-2020'!P396+'DMP-TRIAL-BAL-2020'!P396</f>
        <v>0</v>
      </c>
      <c r="X396" s="528">
        <f>+'NF-KSF-TRIAL-BAL-2020'!Q396+'RA-TRIAL-BAL-2020'!Q396+'DES-TRIAL-BAL-2020'!Q396+'DMP-TRIAL-BAL-2020'!Q396</f>
        <v>0</v>
      </c>
      <c r="Y396" s="529">
        <f>+'NF-KSF-TRIAL-BAL-2020'!R396+'RA-TRIAL-BAL-2020'!R396+'DES-TRIAL-BAL-2020'!R396+'DMP-TRIAL-BAL-2020'!R396</f>
        <v>0</v>
      </c>
      <c r="Z396" s="528">
        <f>+'NF-KSF-TRIAL-BAL-2020'!S396+'RA-TRIAL-BAL-2020'!S396+'DES-TRIAL-BAL-2020'!S396+'DMP-TRIAL-BAL-2020'!S396</f>
        <v>0</v>
      </c>
      <c r="AA396" s="347">
        <f>+'NF-KSF-TRIAL-BAL-2020'!T396+'RA-TRIAL-BAL-2020'!T396+'DES-TRIAL-BAL-2020'!T396+'DMP-TRIAL-BAL-2020'!T396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467.34</v>
      </c>
      <c r="AN396" s="970">
        <f t="shared" si="217"/>
        <v>0</v>
      </c>
      <c r="AO396" s="326">
        <f t="shared" si="218"/>
        <v>467.34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/>
      <c r="R397" s="324"/>
      <c r="S397" s="27">
        <f t="shared" si="213"/>
        <v>0</v>
      </c>
      <c r="T397" s="28">
        <f t="shared" si="214"/>
        <v>0</v>
      </c>
      <c r="U397" s="51"/>
      <c r="V397" s="541">
        <f>+'NF-KSF-TRIAL-BAL-2020'!O397+'RA-TRIAL-BAL-2020'!O397+'DES-TRIAL-BAL-2020'!O397+'DMP-TRIAL-BAL-2020'!O397</f>
        <v>0</v>
      </c>
      <c r="W397" s="529">
        <f>+'NF-KSF-TRIAL-BAL-2020'!P397+'RA-TRIAL-BAL-2020'!P397+'DES-TRIAL-BAL-2020'!P397+'DMP-TRIAL-BAL-2020'!P397</f>
        <v>0</v>
      </c>
      <c r="X397" s="528">
        <f>+'NF-KSF-TRIAL-BAL-2020'!Q397+'RA-TRIAL-BAL-2020'!Q397+'DES-TRIAL-BAL-2020'!Q397+'DMP-TRIAL-BAL-2020'!Q397</f>
        <v>0</v>
      </c>
      <c r="Y397" s="529">
        <f>+'NF-KSF-TRIAL-BAL-2020'!R397+'RA-TRIAL-BAL-2020'!R397+'DES-TRIAL-BAL-2020'!R397+'DMP-TRIAL-BAL-2020'!R397</f>
        <v>0</v>
      </c>
      <c r="Z397" s="528">
        <f>+'NF-KSF-TRIAL-BAL-2020'!S397+'RA-TRIAL-BAL-2020'!S397+'DES-TRIAL-BAL-2020'!S397+'DMP-TRIAL-BAL-2020'!S397</f>
        <v>0</v>
      </c>
      <c r="AA397" s="347">
        <f>+'NF-KSF-TRIAL-BAL-2020'!T397+'RA-TRIAL-BAL-2020'!T397+'DES-TRIAL-BAL-2020'!T397+'DMP-TRIAL-BAL-2020'!T397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0</v>
      </c>
      <c r="AN397" s="970">
        <f t="shared" si="217"/>
        <v>0</v>
      </c>
      <c r="AO397" s="326">
        <f t="shared" si="218"/>
        <v>0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>
        <v>644.4</v>
      </c>
      <c r="R398" s="324"/>
      <c r="S398" s="27">
        <f t="shared" si="213"/>
        <v>644.4</v>
      </c>
      <c r="T398" s="28">
        <f t="shared" si="214"/>
        <v>0</v>
      </c>
      <c r="U398" s="51"/>
      <c r="V398" s="541">
        <f>+'NF-KSF-TRIAL-BAL-2020'!O398+'RA-TRIAL-BAL-2020'!O398+'DES-TRIAL-BAL-2020'!O398+'DMP-TRIAL-BAL-2020'!O398</f>
        <v>0</v>
      </c>
      <c r="W398" s="529">
        <f>+'NF-KSF-TRIAL-BAL-2020'!P398+'RA-TRIAL-BAL-2020'!P398+'DES-TRIAL-BAL-2020'!P398+'DMP-TRIAL-BAL-2020'!P398</f>
        <v>0</v>
      </c>
      <c r="X398" s="528">
        <f>+'NF-KSF-TRIAL-BAL-2020'!Q398+'RA-TRIAL-BAL-2020'!Q398+'DES-TRIAL-BAL-2020'!Q398+'DMP-TRIAL-BAL-2020'!Q398</f>
        <v>0</v>
      </c>
      <c r="Y398" s="529">
        <f>+'NF-KSF-TRIAL-BAL-2020'!R398+'RA-TRIAL-BAL-2020'!R398+'DES-TRIAL-BAL-2020'!R398+'DMP-TRIAL-BAL-2020'!R398</f>
        <v>0</v>
      </c>
      <c r="Z398" s="528">
        <f>+'NF-KSF-TRIAL-BAL-2020'!S398+'RA-TRIAL-BAL-2020'!S398+'DES-TRIAL-BAL-2020'!S398+'DMP-TRIAL-BAL-2020'!S398</f>
        <v>0</v>
      </c>
      <c r="AA398" s="347">
        <f>+'NF-KSF-TRIAL-BAL-2020'!T398+'RA-TRIAL-BAL-2020'!T398+'DES-TRIAL-BAL-2020'!T398+'DMP-TRIAL-BAL-2020'!T398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644.4</v>
      </c>
      <c r="AN398" s="970">
        <f t="shared" si="217"/>
        <v>0</v>
      </c>
      <c r="AO398" s="326">
        <f t="shared" si="218"/>
        <v>644.4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+'NF-KSF-TRIAL-BAL-2020'!O399+'RA-TRIAL-BAL-2020'!O399+'DES-TRIAL-BAL-2020'!O399+'DMP-TRIAL-BAL-2020'!O399</f>
        <v>0</v>
      </c>
      <c r="W399" s="529">
        <f>+'NF-KSF-TRIAL-BAL-2020'!P399+'RA-TRIAL-BAL-2020'!P399+'DES-TRIAL-BAL-2020'!P399+'DMP-TRIAL-BAL-2020'!P399</f>
        <v>0</v>
      </c>
      <c r="X399" s="528">
        <f>+'NF-KSF-TRIAL-BAL-2020'!Q399+'RA-TRIAL-BAL-2020'!Q399+'DES-TRIAL-BAL-2020'!Q399+'DMP-TRIAL-BAL-2020'!Q399</f>
        <v>0</v>
      </c>
      <c r="Y399" s="529">
        <f>+'NF-KSF-TRIAL-BAL-2020'!R399+'RA-TRIAL-BAL-2020'!R399+'DES-TRIAL-BAL-2020'!R399+'DMP-TRIAL-BAL-2020'!R399</f>
        <v>0</v>
      </c>
      <c r="Z399" s="528">
        <f>+'NF-KSF-TRIAL-BAL-2020'!S399+'RA-TRIAL-BAL-2020'!S399+'DES-TRIAL-BAL-2020'!S399+'DMP-TRIAL-BAL-2020'!S399</f>
        <v>0</v>
      </c>
      <c r="AA399" s="347">
        <f>+'NF-KSF-TRIAL-BAL-2020'!T399+'RA-TRIAL-BAL-2020'!T399+'DES-TRIAL-BAL-2020'!T399+'DMP-TRIAL-BAL-2020'!T399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+'NF-KSF-TRIAL-BAL-2020'!O400+'RA-TRIAL-BAL-2020'!O400+'DES-TRIAL-BAL-2020'!O400+'DMP-TRIAL-BAL-2020'!O400</f>
        <v>0</v>
      </c>
      <c r="W400" s="529">
        <f>+'NF-KSF-TRIAL-BAL-2020'!P400+'RA-TRIAL-BAL-2020'!P400+'DES-TRIAL-BAL-2020'!P400+'DMP-TRIAL-BAL-2020'!P400</f>
        <v>0</v>
      </c>
      <c r="X400" s="528">
        <f>+'NF-KSF-TRIAL-BAL-2020'!Q400+'RA-TRIAL-BAL-2020'!Q400+'DES-TRIAL-BAL-2020'!Q400+'DMP-TRIAL-BAL-2020'!Q400</f>
        <v>0</v>
      </c>
      <c r="Y400" s="529">
        <f>+'NF-KSF-TRIAL-BAL-2020'!R400+'RA-TRIAL-BAL-2020'!R400+'DES-TRIAL-BAL-2020'!R400+'DMP-TRIAL-BAL-2020'!R400</f>
        <v>0</v>
      </c>
      <c r="Z400" s="528">
        <f>+'NF-KSF-TRIAL-BAL-2020'!S400+'RA-TRIAL-BAL-2020'!S400+'DES-TRIAL-BAL-2020'!S400+'DMP-TRIAL-BAL-2020'!S400</f>
        <v>0</v>
      </c>
      <c r="AA400" s="347">
        <f>+'NF-KSF-TRIAL-BAL-2020'!T400+'RA-TRIAL-BAL-2020'!T400+'DES-TRIAL-BAL-2020'!T400+'DMP-TRIAL-BAL-2020'!T400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330.06</v>
      </c>
      <c r="R401" s="324"/>
      <c r="S401" s="27">
        <f t="shared" si="213"/>
        <v>330.06</v>
      </c>
      <c r="T401" s="28">
        <f t="shared" si="214"/>
        <v>0</v>
      </c>
      <c r="U401" s="51"/>
      <c r="V401" s="541">
        <f>+'NF-KSF-TRIAL-BAL-2020'!O401+'RA-TRIAL-BAL-2020'!O401+'DES-TRIAL-BAL-2020'!O401+'DMP-TRIAL-BAL-2020'!O401</f>
        <v>0</v>
      </c>
      <c r="W401" s="529">
        <f>+'NF-KSF-TRIAL-BAL-2020'!P401+'RA-TRIAL-BAL-2020'!P401+'DES-TRIAL-BAL-2020'!P401+'DMP-TRIAL-BAL-2020'!P401</f>
        <v>0</v>
      </c>
      <c r="X401" s="528">
        <f>+'NF-KSF-TRIAL-BAL-2020'!Q401+'RA-TRIAL-BAL-2020'!Q401+'DES-TRIAL-BAL-2020'!Q401+'DMP-TRIAL-BAL-2020'!Q401</f>
        <v>0</v>
      </c>
      <c r="Y401" s="529">
        <f>+'NF-KSF-TRIAL-BAL-2020'!R401+'RA-TRIAL-BAL-2020'!R401+'DES-TRIAL-BAL-2020'!R401+'DMP-TRIAL-BAL-2020'!R401</f>
        <v>0</v>
      </c>
      <c r="Z401" s="528">
        <f>+'NF-KSF-TRIAL-BAL-2020'!S401+'RA-TRIAL-BAL-2020'!S401+'DES-TRIAL-BAL-2020'!S401+'DMP-TRIAL-BAL-2020'!S401</f>
        <v>0</v>
      </c>
      <c r="AA401" s="347">
        <f>+'NF-KSF-TRIAL-BAL-2020'!T401+'RA-TRIAL-BAL-2020'!T401+'DES-TRIAL-BAL-2020'!T401+'DMP-TRIAL-BAL-2020'!T401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330.06</v>
      </c>
      <c r="AN401" s="970">
        <f t="shared" si="217"/>
        <v>0</v>
      </c>
      <c r="AO401" s="326">
        <f t="shared" si="218"/>
        <v>330.06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102.3</v>
      </c>
      <c r="R402" s="324"/>
      <c r="S402" s="27">
        <f t="shared" ref="S402:S407" si="224">+IF(ABS(+O402+Q402)&gt;=ABS(P402+R402),+O402-P402+Q402-R402,0)</f>
        <v>102.3</v>
      </c>
      <c r="T402" s="28">
        <f t="shared" ref="T402:T407" si="225">+IF(ABS(+O402+Q402)&lt;=ABS(P402+R402),-O402+P402-Q402+R402,0)</f>
        <v>0</v>
      </c>
      <c r="U402" s="51"/>
      <c r="V402" s="541">
        <f>+'NF-KSF-TRIAL-BAL-2020'!O402+'RA-TRIAL-BAL-2020'!O402+'DES-TRIAL-BAL-2020'!O402+'DMP-TRIAL-BAL-2020'!O402</f>
        <v>0</v>
      </c>
      <c r="W402" s="529">
        <f>+'NF-KSF-TRIAL-BAL-2020'!P402+'RA-TRIAL-BAL-2020'!P402+'DES-TRIAL-BAL-2020'!P402+'DMP-TRIAL-BAL-2020'!P402</f>
        <v>0</v>
      </c>
      <c r="X402" s="528">
        <f>+'NF-KSF-TRIAL-BAL-2020'!Q402+'RA-TRIAL-BAL-2020'!Q402+'DES-TRIAL-BAL-2020'!Q402+'DMP-TRIAL-BAL-2020'!Q402</f>
        <v>0</v>
      </c>
      <c r="Y402" s="529">
        <f>+'NF-KSF-TRIAL-BAL-2020'!R402+'RA-TRIAL-BAL-2020'!R402+'DES-TRIAL-BAL-2020'!R402+'DMP-TRIAL-BAL-2020'!R402</f>
        <v>0</v>
      </c>
      <c r="Z402" s="528">
        <f>+'NF-KSF-TRIAL-BAL-2020'!S402+'RA-TRIAL-BAL-2020'!S402+'DES-TRIAL-BAL-2020'!S402+'DMP-TRIAL-BAL-2020'!S402</f>
        <v>0</v>
      </c>
      <c r="AA402" s="347">
        <f>+'NF-KSF-TRIAL-BAL-2020'!T402+'RA-TRIAL-BAL-2020'!T402+'DES-TRIAL-BAL-2020'!T402+'DMP-TRIAL-BAL-2020'!T402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102.3</v>
      </c>
      <c r="AN402" s="2135">
        <f t="shared" ref="AN402:AN409" si="228">+ROUND(+R402+Y402+AF402,2)</f>
        <v>0</v>
      </c>
      <c r="AO402" s="583">
        <f t="shared" si="218"/>
        <v>102.3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+'NF-KSF-TRIAL-BAL-2020'!O403+'RA-TRIAL-BAL-2020'!O403+'DES-TRIAL-BAL-2020'!O403+'DMP-TRIAL-BAL-2020'!O403</f>
        <v>0</v>
      </c>
      <c r="W403" s="529">
        <f>+'NF-KSF-TRIAL-BAL-2020'!P403+'RA-TRIAL-BAL-2020'!P403+'DES-TRIAL-BAL-2020'!P403+'DMP-TRIAL-BAL-2020'!P403</f>
        <v>0</v>
      </c>
      <c r="X403" s="528">
        <f>+'NF-KSF-TRIAL-BAL-2020'!Q403+'RA-TRIAL-BAL-2020'!Q403+'DES-TRIAL-BAL-2020'!Q403+'DMP-TRIAL-BAL-2020'!Q403</f>
        <v>0</v>
      </c>
      <c r="Y403" s="529">
        <f>+'NF-KSF-TRIAL-BAL-2020'!R403+'RA-TRIAL-BAL-2020'!R403+'DES-TRIAL-BAL-2020'!R403+'DMP-TRIAL-BAL-2020'!R403</f>
        <v>0</v>
      </c>
      <c r="Z403" s="528">
        <f>+'NF-KSF-TRIAL-BAL-2020'!S403+'RA-TRIAL-BAL-2020'!S403+'DES-TRIAL-BAL-2020'!S403+'DMP-TRIAL-BAL-2020'!S403</f>
        <v>0</v>
      </c>
      <c r="AA403" s="347">
        <f>+'NF-KSF-TRIAL-BAL-2020'!T403+'RA-TRIAL-BAL-2020'!T403+'DES-TRIAL-BAL-2020'!T403+'DMP-TRIAL-BAL-2020'!T403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26939.16</v>
      </c>
      <c r="R404" s="324"/>
      <c r="S404" s="27">
        <f t="shared" si="224"/>
        <v>26939.16</v>
      </c>
      <c r="T404" s="28">
        <f t="shared" si="225"/>
        <v>0</v>
      </c>
      <c r="U404" s="51"/>
      <c r="V404" s="541">
        <f>+'NF-KSF-TRIAL-BAL-2020'!O404+'RA-TRIAL-BAL-2020'!O404+'DES-TRIAL-BAL-2020'!O404+'DMP-TRIAL-BAL-2020'!O404</f>
        <v>0</v>
      </c>
      <c r="W404" s="529">
        <f>+'NF-KSF-TRIAL-BAL-2020'!P404+'RA-TRIAL-BAL-2020'!P404+'DES-TRIAL-BAL-2020'!P404+'DMP-TRIAL-BAL-2020'!P404</f>
        <v>0</v>
      </c>
      <c r="X404" s="528">
        <f>+'NF-KSF-TRIAL-BAL-2020'!Q404+'RA-TRIAL-BAL-2020'!Q404+'DES-TRIAL-BAL-2020'!Q404+'DMP-TRIAL-BAL-2020'!Q404</f>
        <v>0</v>
      </c>
      <c r="Y404" s="529">
        <f>+'NF-KSF-TRIAL-BAL-2020'!R404+'RA-TRIAL-BAL-2020'!R404+'DES-TRIAL-BAL-2020'!R404+'DMP-TRIAL-BAL-2020'!R404</f>
        <v>0</v>
      </c>
      <c r="Z404" s="528">
        <f>+'NF-KSF-TRIAL-BAL-2020'!S404+'RA-TRIAL-BAL-2020'!S404+'DES-TRIAL-BAL-2020'!S404+'DMP-TRIAL-BAL-2020'!S404</f>
        <v>0</v>
      </c>
      <c r="AA404" s="347">
        <f>+'NF-KSF-TRIAL-BAL-2020'!T404+'RA-TRIAL-BAL-2020'!T404+'DES-TRIAL-BAL-2020'!T404+'DMP-TRIAL-BAL-2020'!T404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26939.16</v>
      </c>
      <c r="AN404" s="2135">
        <f t="shared" si="228"/>
        <v>0</v>
      </c>
      <c r="AO404" s="583">
        <f t="shared" si="218"/>
        <v>26939.16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31371.24</v>
      </c>
      <c r="R405" s="324"/>
      <c r="S405" s="27">
        <f t="shared" si="224"/>
        <v>31371.24</v>
      </c>
      <c r="T405" s="28">
        <f t="shared" si="225"/>
        <v>0</v>
      </c>
      <c r="U405" s="51"/>
      <c r="V405" s="541">
        <f>+'NF-KSF-TRIAL-BAL-2020'!O405+'RA-TRIAL-BAL-2020'!O405+'DES-TRIAL-BAL-2020'!O405+'DMP-TRIAL-BAL-2020'!O405</f>
        <v>0</v>
      </c>
      <c r="W405" s="529">
        <f>+'NF-KSF-TRIAL-BAL-2020'!P405+'RA-TRIAL-BAL-2020'!P405+'DES-TRIAL-BAL-2020'!P405+'DMP-TRIAL-BAL-2020'!P405</f>
        <v>0</v>
      </c>
      <c r="X405" s="528">
        <f>+'NF-KSF-TRIAL-BAL-2020'!Q405+'RA-TRIAL-BAL-2020'!Q405+'DES-TRIAL-BAL-2020'!Q405+'DMP-TRIAL-BAL-2020'!Q405</f>
        <v>0</v>
      </c>
      <c r="Y405" s="529">
        <f>+'NF-KSF-TRIAL-BAL-2020'!R405+'RA-TRIAL-BAL-2020'!R405+'DES-TRIAL-BAL-2020'!R405+'DMP-TRIAL-BAL-2020'!R405</f>
        <v>0</v>
      </c>
      <c r="Z405" s="528">
        <f>+'NF-KSF-TRIAL-BAL-2020'!S405+'RA-TRIAL-BAL-2020'!S405+'DES-TRIAL-BAL-2020'!S405+'DMP-TRIAL-BAL-2020'!S405</f>
        <v>0</v>
      </c>
      <c r="AA405" s="347">
        <f>+'NF-KSF-TRIAL-BAL-2020'!T405+'RA-TRIAL-BAL-2020'!T405+'DES-TRIAL-BAL-2020'!T405+'DMP-TRIAL-BAL-2020'!T405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31371.24</v>
      </c>
      <c r="AN405" s="2135">
        <f t="shared" si="228"/>
        <v>0</v>
      </c>
      <c r="AO405" s="583">
        <f t="shared" si="218"/>
        <v>31371.24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/>
      <c r="R406" s="324"/>
      <c r="S406" s="27">
        <f t="shared" si="224"/>
        <v>0</v>
      </c>
      <c r="T406" s="28">
        <f t="shared" si="225"/>
        <v>0</v>
      </c>
      <c r="U406" s="51"/>
      <c r="V406" s="541">
        <f>+'NF-KSF-TRIAL-BAL-2020'!O406+'RA-TRIAL-BAL-2020'!O406+'DES-TRIAL-BAL-2020'!O406+'DMP-TRIAL-BAL-2020'!O406</f>
        <v>0</v>
      </c>
      <c r="W406" s="529">
        <f>+'NF-KSF-TRIAL-BAL-2020'!P406+'RA-TRIAL-BAL-2020'!P406+'DES-TRIAL-BAL-2020'!P406+'DMP-TRIAL-BAL-2020'!P406</f>
        <v>0</v>
      </c>
      <c r="X406" s="528">
        <f>+'NF-KSF-TRIAL-BAL-2020'!Q406+'RA-TRIAL-BAL-2020'!Q406+'DES-TRIAL-BAL-2020'!Q406+'DMP-TRIAL-BAL-2020'!Q406</f>
        <v>0</v>
      </c>
      <c r="Y406" s="529">
        <f>+'NF-KSF-TRIAL-BAL-2020'!R406+'RA-TRIAL-BAL-2020'!R406+'DES-TRIAL-BAL-2020'!R406+'DMP-TRIAL-BAL-2020'!R406</f>
        <v>0</v>
      </c>
      <c r="Z406" s="528">
        <f>+'NF-KSF-TRIAL-BAL-2020'!S406+'RA-TRIAL-BAL-2020'!S406+'DES-TRIAL-BAL-2020'!S406+'DMP-TRIAL-BAL-2020'!S406</f>
        <v>0</v>
      </c>
      <c r="AA406" s="347">
        <f>+'NF-KSF-TRIAL-BAL-2020'!T406+'RA-TRIAL-BAL-2020'!T406+'DES-TRIAL-BAL-2020'!T406+'DMP-TRIAL-BAL-2020'!T406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0</v>
      </c>
      <c r="AN406" s="2135">
        <f t="shared" si="228"/>
        <v>0</v>
      </c>
      <c r="AO406" s="583">
        <f t="shared" si="218"/>
        <v>0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/>
      <c r="R407" s="324"/>
      <c r="S407" s="27">
        <f t="shared" si="224"/>
        <v>0</v>
      </c>
      <c r="T407" s="28">
        <f t="shared" si="225"/>
        <v>0</v>
      </c>
      <c r="U407" s="51"/>
      <c r="V407" s="541">
        <f>+'NF-KSF-TRIAL-BAL-2020'!O407+'RA-TRIAL-BAL-2020'!O407+'DES-TRIAL-BAL-2020'!O407+'DMP-TRIAL-BAL-2020'!O407</f>
        <v>0</v>
      </c>
      <c r="W407" s="529">
        <f>+'NF-KSF-TRIAL-BAL-2020'!P407+'RA-TRIAL-BAL-2020'!P407+'DES-TRIAL-BAL-2020'!P407+'DMP-TRIAL-BAL-2020'!P407</f>
        <v>0</v>
      </c>
      <c r="X407" s="528">
        <f>+'NF-KSF-TRIAL-BAL-2020'!Q407+'RA-TRIAL-BAL-2020'!Q407+'DES-TRIAL-BAL-2020'!Q407+'DMP-TRIAL-BAL-2020'!Q407</f>
        <v>0</v>
      </c>
      <c r="Y407" s="529">
        <f>+'NF-KSF-TRIAL-BAL-2020'!R407+'RA-TRIAL-BAL-2020'!R407+'DES-TRIAL-BAL-2020'!R407+'DMP-TRIAL-BAL-2020'!R407</f>
        <v>0</v>
      </c>
      <c r="Z407" s="528">
        <f>+'NF-KSF-TRIAL-BAL-2020'!S407+'RA-TRIAL-BAL-2020'!S407+'DES-TRIAL-BAL-2020'!S407+'DMP-TRIAL-BAL-2020'!S407</f>
        <v>0</v>
      </c>
      <c r="AA407" s="347">
        <f>+'NF-KSF-TRIAL-BAL-2020'!T407+'RA-TRIAL-BAL-2020'!T407+'DES-TRIAL-BAL-2020'!T407+'DMP-TRIAL-BAL-2020'!T407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0</v>
      </c>
      <c r="AN407" s="2135">
        <f t="shared" si="228"/>
        <v>0</v>
      </c>
      <c r="AO407" s="583">
        <f t="shared" si="218"/>
        <v>0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+'NF-KSF-TRIAL-BAL-2020'!O408+'RA-TRIAL-BAL-2020'!O408+'DES-TRIAL-BAL-2020'!O408+'DMP-TRIAL-BAL-2020'!O408</f>
        <v>0</v>
      </c>
      <c r="W408" s="586">
        <f>+'NF-KSF-TRIAL-BAL-2020'!P408+'RA-TRIAL-BAL-2020'!P408+'DES-TRIAL-BAL-2020'!P408+'DMP-TRIAL-BAL-2020'!P408</f>
        <v>0</v>
      </c>
      <c r="X408" s="587">
        <f>+'NF-KSF-TRIAL-BAL-2020'!Q408+'RA-TRIAL-BAL-2020'!Q408+'DES-TRIAL-BAL-2020'!Q408+'DMP-TRIAL-BAL-2020'!Q408</f>
        <v>0</v>
      </c>
      <c r="Y408" s="586">
        <f>+'NF-KSF-TRIAL-BAL-2020'!R408+'RA-TRIAL-BAL-2020'!R408+'DES-TRIAL-BAL-2020'!R408+'DMP-TRIAL-BAL-2020'!R408</f>
        <v>0</v>
      </c>
      <c r="Z408" s="587">
        <f>+'NF-KSF-TRIAL-BAL-2020'!S408+'RA-TRIAL-BAL-2020'!S408+'DES-TRIAL-BAL-2020'!S408+'DMP-TRIAL-BAL-2020'!S408</f>
        <v>0</v>
      </c>
      <c r="AA408" s="588">
        <f>+'NF-KSF-TRIAL-BAL-2020'!T408+'RA-TRIAL-BAL-2020'!T408+'DES-TRIAL-BAL-2020'!T408+'DMP-TRIAL-BAL-2020'!T408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/>
      <c r="R409" s="324"/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+'NF-KSF-TRIAL-BAL-2020'!O409+'RA-TRIAL-BAL-2020'!O409+'DES-TRIAL-BAL-2020'!O409+'DMP-TRIAL-BAL-2020'!O409</f>
        <v>0</v>
      </c>
      <c r="W409" s="529">
        <f>+'NF-KSF-TRIAL-BAL-2020'!P409+'RA-TRIAL-BAL-2020'!P409+'DES-TRIAL-BAL-2020'!P409+'DMP-TRIAL-BAL-2020'!P409</f>
        <v>0</v>
      </c>
      <c r="X409" s="528">
        <f>+'NF-KSF-TRIAL-BAL-2020'!Q409+'RA-TRIAL-BAL-2020'!Q409+'DES-TRIAL-BAL-2020'!Q409+'DMP-TRIAL-BAL-2020'!Q409</f>
        <v>0</v>
      </c>
      <c r="Y409" s="529">
        <f>+'NF-KSF-TRIAL-BAL-2020'!R409+'RA-TRIAL-BAL-2020'!R409+'DES-TRIAL-BAL-2020'!R409+'DMP-TRIAL-BAL-2020'!R409</f>
        <v>0</v>
      </c>
      <c r="Z409" s="528">
        <f>+'NF-KSF-TRIAL-BAL-2020'!S409+'RA-TRIAL-BAL-2020'!S409+'DES-TRIAL-BAL-2020'!S409+'DMP-TRIAL-BAL-2020'!S409</f>
        <v>0</v>
      </c>
      <c r="AA409" s="347">
        <f>+'NF-KSF-TRIAL-BAL-2020'!T409+'RA-TRIAL-BAL-2020'!T409+'DES-TRIAL-BAL-2020'!T409+'DMP-TRIAL-BAL-2020'!T409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/>
      <c r="R410" s="324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+'NF-KSF-TRIAL-BAL-2020'!O410+'RA-TRIAL-BAL-2020'!O410+'DES-TRIAL-BAL-2020'!O410+'DMP-TRIAL-BAL-2020'!O410</f>
        <v>0</v>
      </c>
      <c r="W410" s="529">
        <f>+'NF-KSF-TRIAL-BAL-2020'!P410+'RA-TRIAL-BAL-2020'!P410+'DES-TRIAL-BAL-2020'!P410+'DMP-TRIAL-BAL-2020'!P410</f>
        <v>0</v>
      </c>
      <c r="X410" s="528">
        <f>+'NF-KSF-TRIAL-BAL-2020'!Q410+'RA-TRIAL-BAL-2020'!Q410+'DES-TRIAL-BAL-2020'!Q410+'DMP-TRIAL-BAL-2020'!Q410</f>
        <v>0</v>
      </c>
      <c r="Y410" s="529">
        <f>+'NF-KSF-TRIAL-BAL-2020'!R410+'RA-TRIAL-BAL-2020'!R410+'DES-TRIAL-BAL-2020'!R410+'DMP-TRIAL-BAL-2020'!R410</f>
        <v>0</v>
      </c>
      <c r="Z410" s="528">
        <f>+'NF-KSF-TRIAL-BAL-2020'!S410+'RA-TRIAL-BAL-2020'!S410+'DES-TRIAL-BAL-2020'!S410+'DMP-TRIAL-BAL-2020'!S410</f>
        <v>0</v>
      </c>
      <c r="AA410" s="347">
        <f>+'NF-KSF-TRIAL-BAL-2020'!T410+'RA-TRIAL-BAL-2020'!T410+'DES-TRIAL-BAL-2020'!T410+'DMP-TRIAL-BAL-2020'!T410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47718.57</v>
      </c>
      <c r="R411" s="324"/>
      <c r="S411" s="27">
        <f t="shared" si="231"/>
        <v>47718.57</v>
      </c>
      <c r="T411" s="28">
        <f t="shared" si="230"/>
        <v>0</v>
      </c>
      <c r="U411" s="51"/>
      <c r="V411" s="541">
        <f>+'NF-KSF-TRIAL-BAL-2020'!O411+'RA-TRIAL-BAL-2020'!O411+'DES-TRIAL-BAL-2020'!O411+'DMP-TRIAL-BAL-2020'!O411</f>
        <v>0</v>
      </c>
      <c r="W411" s="529">
        <f>+'NF-KSF-TRIAL-BAL-2020'!P411+'RA-TRIAL-BAL-2020'!P411+'DES-TRIAL-BAL-2020'!P411+'DMP-TRIAL-BAL-2020'!P411</f>
        <v>0</v>
      </c>
      <c r="X411" s="528">
        <f>+'NF-KSF-TRIAL-BAL-2020'!Q411+'RA-TRIAL-BAL-2020'!Q411+'DES-TRIAL-BAL-2020'!Q411+'DMP-TRIAL-BAL-2020'!Q411</f>
        <v>3527.9</v>
      </c>
      <c r="Y411" s="529">
        <f>+'NF-KSF-TRIAL-BAL-2020'!R411+'RA-TRIAL-BAL-2020'!R411+'DES-TRIAL-BAL-2020'!R411+'DMP-TRIAL-BAL-2020'!R411</f>
        <v>0</v>
      </c>
      <c r="Z411" s="528">
        <f>+'NF-KSF-TRIAL-BAL-2020'!S411+'RA-TRIAL-BAL-2020'!S411+'DES-TRIAL-BAL-2020'!S411+'DMP-TRIAL-BAL-2020'!S411</f>
        <v>3527.9</v>
      </c>
      <c r="AA411" s="347">
        <f>+'NF-KSF-TRIAL-BAL-2020'!T411+'RA-TRIAL-BAL-2020'!T411+'DES-TRIAL-BAL-2020'!T411+'DMP-TRIAL-BAL-2020'!T411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51246.47</v>
      </c>
      <c r="AN411" s="970">
        <f t="shared" si="233"/>
        <v>0</v>
      </c>
      <c r="AO411" s="326">
        <f t="shared" si="218"/>
        <v>51246.47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/>
      <c r="R412" s="324"/>
      <c r="S412" s="27">
        <f t="shared" si="231"/>
        <v>0</v>
      </c>
      <c r="T412" s="28">
        <f t="shared" si="230"/>
        <v>0</v>
      </c>
      <c r="U412" s="51"/>
      <c r="V412" s="541">
        <f>+'NF-KSF-TRIAL-BAL-2020'!O412+'RA-TRIAL-BAL-2020'!O412+'DES-TRIAL-BAL-2020'!O412+'DMP-TRIAL-BAL-2020'!O412</f>
        <v>0</v>
      </c>
      <c r="W412" s="529">
        <f>+'NF-KSF-TRIAL-BAL-2020'!P412+'RA-TRIAL-BAL-2020'!P412+'DES-TRIAL-BAL-2020'!P412+'DMP-TRIAL-BAL-2020'!P412</f>
        <v>0</v>
      </c>
      <c r="X412" s="528">
        <f>+'NF-KSF-TRIAL-BAL-2020'!Q412+'RA-TRIAL-BAL-2020'!Q412+'DES-TRIAL-BAL-2020'!Q412+'DMP-TRIAL-BAL-2020'!Q412</f>
        <v>0</v>
      </c>
      <c r="Y412" s="529">
        <f>+'NF-KSF-TRIAL-BAL-2020'!R412+'RA-TRIAL-BAL-2020'!R412+'DES-TRIAL-BAL-2020'!R412+'DMP-TRIAL-BAL-2020'!R412</f>
        <v>0</v>
      </c>
      <c r="Z412" s="528">
        <f>+'NF-KSF-TRIAL-BAL-2020'!S412+'RA-TRIAL-BAL-2020'!S412+'DES-TRIAL-BAL-2020'!S412+'DMP-TRIAL-BAL-2020'!S412</f>
        <v>0</v>
      </c>
      <c r="AA412" s="347">
        <f>+'NF-KSF-TRIAL-BAL-2020'!T412+'RA-TRIAL-BAL-2020'!T412+'DES-TRIAL-BAL-2020'!T412+'DMP-TRIAL-BAL-2020'!T412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/>
      <c r="R413" s="324"/>
      <c r="S413" s="27">
        <f t="shared" si="231"/>
        <v>0</v>
      </c>
      <c r="T413" s="28">
        <f t="shared" si="230"/>
        <v>0</v>
      </c>
      <c r="U413" s="51"/>
      <c r="V413" s="541">
        <f>+'NF-KSF-TRIAL-BAL-2020'!O413+'RA-TRIAL-BAL-2020'!O413+'DES-TRIAL-BAL-2020'!O413+'DMP-TRIAL-BAL-2020'!O413</f>
        <v>0</v>
      </c>
      <c r="W413" s="529">
        <f>+'NF-KSF-TRIAL-BAL-2020'!P413+'RA-TRIAL-BAL-2020'!P413+'DES-TRIAL-BAL-2020'!P413+'DMP-TRIAL-BAL-2020'!P413</f>
        <v>0</v>
      </c>
      <c r="X413" s="528">
        <f>+'NF-KSF-TRIAL-BAL-2020'!Q413+'RA-TRIAL-BAL-2020'!Q413+'DES-TRIAL-BAL-2020'!Q413+'DMP-TRIAL-BAL-2020'!Q413</f>
        <v>0</v>
      </c>
      <c r="Y413" s="529">
        <f>+'NF-KSF-TRIAL-BAL-2020'!R413+'RA-TRIAL-BAL-2020'!R413+'DES-TRIAL-BAL-2020'!R413+'DMP-TRIAL-BAL-2020'!R413</f>
        <v>0</v>
      </c>
      <c r="Z413" s="528">
        <f>+'NF-KSF-TRIAL-BAL-2020'!S413+'RA-TRIAL-BAL-2020'!S413+'DES-TRIAL-BAL-2020'!S413+'DMP-TRIAL-BAL-2020'!S413</f>
        <v>0</v>
      </c>
      <c r="AA413" s="347">
        <f>+'NF-KSF-TRIAL-BAL-2020'!T413+'RA-TRIAL-BAL-2020'!T413+'DES-TRIAL-BAL-2020'!T413+'DMP-TRIAL-BAL-2020'!T413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0</v>
      </c>
      <c r="AN413" s="970">
        <f t="shared" si="233"/>
        <v>0</v>
      </c>
      <c r="AO413" s="326">
        <f t="shared" si="218"/>
        <v>0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+'NF-KSF-TRIAL-BAL-2020'!O414+'RA-TRIAL-BAL-2020'!O414+'DES-TRIAL-BAL-2020'!O414+'DMP-TRIAL-BAL-2020'!O414</f>
        <v>0</v>
      </c>
      <c r="W414" s="529">
        <f>+'NF-KSF-TRIAL-BAL-2020'!P414+'RA-TRIAL-BAL-2020'!P414+'DES-TRIAL-BAL-2020'!P414+'DMP-TRIAL-BAL-2020'!P414</f>
        <v>0</v>
      </c>
      <c r="X414" s="528">
        <f>+'NF-KSF-TRIAL-BAL-2020'!Q414+'RA-TRIAL-BAL-2020'!Q414+'DES-TRIAL-BAL-2020'!Q414+'DMP-TRIAL-BAL-2020'!Q414</f>
        <v>0</v>
      </c>
      <c r="Y414" s="529">
        <f>+'NF-KSF-TRIAL-BAL-2020'!R414+'RA-TRIAL-BAL-2020'!R414+'DES-TRIAL-BAL-2020'!R414+'DMP-TRIAL-BAL-2020'!R414</f>
        <v>0</v>
      </c>
      <c r="Z414" s="528">
        <f>+'NF-KSF-TRIAL-BAL-2020'!S414+'RA-TRIAL-BAL-2020'!S414+'DES-TRIAL-BAL-2020'!S414+'DMP-TRIAL-BAL-2020'!S414</f>
        <v>0</v>
      </c>
      <c r="AA414" s="347">
        <f>+'NF-KSF-TRIAL-BAL-2020'!T414+'RA-TRIAL-BAL-2020'!T414+'DES-TRIAL-BAL-2020'!T414+'DMP-TRIAL-BAL-2020'!T414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/>
      <c r="R415" s="324"/>
      <c r="S415" s="27">
        <f t="shared" si="231"/>
        <v>0</v>
      </c>
      <c r="T415" s="30">
        <v>0</v>
      </c>
      <c r="U415" s="51"/>
      <c r="V415" s="541">
        <f>+'NF-KSF-TRIAL-BAL-2020'!O415+'RA-TRIAL-BAL-2020'!O415+'DES-TRIAL-BAL-2020'!O415+'DMP-TRIAL-BAL-2020'!O415</f>
        <v>0</v>
      </c>
      <c r="W415" s="529">
        <f>+'NF-KSF-TRIAL-BAL-2020'!P415+'RA-TRIAL-BAL-2020'!P415+'DES-TRIAL-BAL-2020'!P415+'DMP-TRIAL-BAL-2020'!P415</f>
        <v>0</v>
      </c>
      <c r="X415" s="528">
        <f>+'NF-KSF-TRIAL-BAL-2020'!Q415+'RA-TRIAL-BAL-2020'!Q415+'DES-TRIAL-BAL-2020'!Q415+'DMP-TRIAL-BAL-2020'!Q415</f>
        <v>0</v>
      </c>
      <c r="Y415" s="529">
        <f>+'NF-KSF-TRIAL-BAL-2020'!R415+'RA-TRIAL-BAL-2020'!R415+'DES-TRIAL-BAL-2020'!R415+'DMP-TRIAL-BAL-2020'!R415</f>
        <v>0</v>
      </c>
      <c r="Z415" s="528">
        <f>+'NF-KSF-TRIAL-BAL-2020'!S415+'RA-TRIAL-BAL-2020'!S415+'DES-TRIAL-BAL-2020'!S415+'DMP-TRIAL-BAL-2020'!S415</f>
        <v>0</v>
      </c>
      <c r="AA415" s="347">
        <f>+'NF-KSF-TRIAL-BAL-2020'!T415+'RA-TRIAL-BAL-2020'!T415+'DES-TRIAL-BAL-2020'!T415+'DMP-TRIAL-BAL-2020'!T415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/>
      <c r="R416" s="324">
        <v>10181.65</v>
      </c>
      <c r="S416" s="29">
        <v>0</v>
      </c>
      <c r="T416" s="28">
        <f t="shared" ref="T416:T482" si="234">+IF(ABS(+O416+Q416)&lt;=ABS(P416+R416),-O416+P416-Q416+R416,0)</f>
        <v>10181.65</v>
      </c>
      <c r="U416" s="51"/>
      <c r="V416" s="541">
        <f>+'NF-KSF-TRIAL-BAL-2020'!O416+'RA-TRIAL-BAL-2020'!O416+'DES-TRIAL-BAL-2020'!O416+'DMP-TRIAL-BAL-2020'!O416</f>
        <v>0</v>
      </c>
      <c r="W416" s="529">
        <f>+'NF-KSF-TRIAL-BAL-2020'!P416+'RA-TRIAL-BAL-2020'!P416+'DES-TRIAL-BAL-2020'!P416+'DMP-TRIAL-BAL-2020'!P416</f>
        <v>0</v>
      </c>
      <c r="X416" s="528">
        <f>+'NF-KSF-TRIAL-BAL-2020'!Q416+'RA-TRIAL-BAL-2020'!Q416+'DES-TRIAL-BAL-2020'!Q416+'DMP-TRIAL-BAL-2020'!Q416</f>
        <v>0</v>
      </c>
      <c r="Y416" s="529">
        <f>+'NF-KSF-TRIAL-BAL-2020'!R416+'RA-TRIAL-BAL-2020'!R416+'DES-TRIAL-BAL-2020'!R416+'DMP-TRIAL-BAL-2020'!R416</f>
        <v>0</v>
      </c>
      <c r="Z416" s="528">
        <f>+'NF-KSF-TRIAL-BAL-2020'!S416+'RA-TRIAL-BAL-2020'!S416+'DES-TRIAL-BAL-2020'!S416+'DMP-TRIAL-BAL-2020'!S416</f>
        <v>0</v>
      </c>
      <c r="AA416" s="347">
        <f>+'NF-KSF-TRIAL-BAL-2020'!T416+'RA-TRIAL-BAL-2020'!T416+'DES-TRIAL-BAL-2020'!T416+'DMP-TRIAL-BAL-2020'!T416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10181.65</v>
      </c>
      <c r="AO416" s="8">
        <v>0</v>
      </c>
      <c r="AP416" s="327">
        <f t="shared" si="219"/>
        <v>10181.65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594.79999999999995</v>
      </c>
      <c r="R417" s="324"/>
      <c r="S417" s="27">
        <f>+IF(ABS(+O417+Q417)&gt;=ABS(P417+R417),+O417-P417+Q417-R417,0)</f>
        <v>594.79999999999995</v>
      </c>
      <c r="T417" s="28">
        <f t="shared" si="234"/>
        <v>0</v>
      </c>
      <c r="U417" s="51"/>
      <c r="V417" s="541">
        <f>+'NF-KSF-TRIAL-BAL-2020'!O417+'RA-TRIAL-BAL-2020'!O417+'DES-TRIAL-BAL-2020'!O417+'DMP-TRIAL-BAL-2020'!O417</f>
        <v>0</v>
      </c>
      <c r="W417" s="529">
        <f>+'NF-KSF-TRIAL-BAL-2020'!P417+'RA-TRIAL-BAL-2020'!P417+'DES-TRIAL-BAL-2020'!P417+'DMP-TRIAL-BAL-2020'!P417</f>
        <v>0</v>
      </c>
      <c r="X417" s="528">
        <f>+'NF-KSF-TRIAL-BAL-2020'!Q417+'RA-TRIAL-BAL-2020'!Q417+'DES-TRIAL-BAL-2020'!Q417+'DMP-TRIAL-BAL-2020'!Q417</f>
        <v>0</v>
      </c>
      <c r="Y417" s="529">
        <f>+'NF-KSF-TRIAL-BAL-2020'!R417+'RA-TRIAL-BAL-2020'!R417+'DES-TRIAL-BAL-2020'!R417+'DMP-TRIAL-BAL-2020'!R417</f>
        <v>0</v>
      </c>
      <c r="Z417" s="528">
        <f>+'NF-KSF-TRIAL-BAL-2020'!S417+'RA-TRIAL-BAL-2020'!S417+'DES-TRIAL-BAL-2020'!S417+'DMP-TRIAL-BAL-2020'!S417</f>
        <v>0</v>
      </c>
      <c r="AA417" s="347">
        <f>+'NF-KSF-TRIAL-BAL-2020'!T417+'RA-TRIAL-BAL-2020'!T417+'DES-TRIAL-BAL-2020'!T417+'DMP-TRIAL-BAL-2020'!T417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594.79999999999995</v>
      </c>
      <c r="AN417" s="970">
        <f>+ROUND(+R417+Y417+AF417,2)</f>
        <v>0</v>
      </c>
      <c r="AO417" s="326">
        <f t="shared" ref="AO417:AO480" si="236">+S417+Z417+AG417</f>
        <v>594.79999999999995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6829.16</v>
      </c>
      <c r="R418" s="324"/>
      <c r="S418" s="27">
        <f t="shared" ref="S418:S482" si="238">+IF(ABS(+O418+Q418)&gt;=ABS(P418+R418),+O418-P418+Q418-R418,0)</f>
        <v>6829.16</v>
      </c>
      <c r="T418" s="28">
        <f t="shared" si="234"/>
        <v>0</v>
      </c>
      <c r="U418" s="51"/>
      <c r="V418" s="541">
        <f>+'NF-KSF-TRIAL-BAL-2020'!O418+'RA-TRIAL-BAL-2020'!O418+'DES-TRIAL-BAL-2020'!O418+'DMP-TRIAL-BAL-2020'!O418</f>
        <v>0</v>
      </c>
      <c r="W418" s="529">
        <f>+'NF-KSF-TRIAL-BAL-2020'!P418+'RA-TRIAL-BAL-2020'!P418+'DES-TRIAL-BAL-2020'!P418+'DMP-TRIAL-BAL-2020'!P418</f>
        <v>0</v>
      </c>
      <c r="X418" s="528">
        <f>+'NF-KSF-TRIAL-BAL-2020'!Q418+'RA-TRIAL-BAL-2020'!Q418+'DES-TRIAL-BAL-2020'!Q418+'DMP-TRIAL-BAL-2020'!Q418</f>
        <v>472.47</v>
      </c>
      <c r="Y418" s="529">
        <f>+'NF-KSF-TRIAL-BAL-2020'!R418+'RA-TRIAL-BAL-2020'!R418+'DES-TRIAL-BAL-2020'!R418+'DMP-TRIAL-BAL-2020'!R418</f>
        <v>0</v>
      </c>
      <c r="Z418" s="528">
        <f>+'NF-KSF-TRIAL-BAL-2020'!S418+'RA-TRIAL-BAL-2020'!S418+'DES-TRIAL-BAL-2020'!S418+'DMP-TRIAL-BAL-2020'!S418</f>
        <v>472.47</v>
      </c>
      <c r="AA418" s="347">
        <f>+'NF-KSF-TRIAL-BAL-2020'!T418+'RA-TRIAL-BAL-2020'!T418+'DES-TRIAL-BAL-2020'!T418+'DMP-TRIAL-BAL-2020'!T418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7301.63</v>
      </c>
      <c r="AN418" s="970">
        <f t="shared" si="233"/>
        <v>0</v>
      </c>
      <c r="AO418" s="326">
        <f t="shared" si="236"/>
        <v>7301.63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2204.79</v>
      </c>
      <c r="R419" s="324"/>
      <c r="S419" s="27">
        <f t="shared" si="238"/>
        <v>2204.79</v>
      </c>
      <c r="T419" s="28">
        <f t="shared" si="234"/>
        <v>0</v>
      </c>
      <c r="U419" s="51"/>
      <c r="V419" s="541">
        <f>+'NF-KSF-TRIAL-BAL-2020'!O419+'RA-TRIAL-BAL-2020'!O419+'DES-TRIAL-BAL-2020'!O419+'DMP-TRIAL-BAL-2020'!O419</f>
        <v>0</v>
      </c>
      <c r="W419" s="529">
        <f>+'NF-KSF-TRIAL-BAL-2020'!P419+'RA-TRIAL-BAL-2020'!P419+'DES-TRIAL-BAL-2020'!P419+'DMP-TRIAL-BAL-2020'!P419</f>
        <v>0</v>
      </c>
      <c r="X419" s="528">
        <f>+'NF-KSF-TRIAL-BAL-2020'!Q419+'RA-TRIAL-BAL-2020'!Q419+'DES-TRIAL-BAL-2020'!Q419+'DMP-TRIAL-BAL-2020'!Q419</f>
        <v>182.33</v>
      </c>
      <c r="Y419" s="529">
        <f>+'NF-KSF-TRIAL-BAL-2020'!R419+'RA-TRIAL-BAL-2020'!R419+'DES-TRIAL-BAL-2020'!R419+'DMP-TRIAL-BAL-2020'!R419</f>
        <v>0</v>
      </c>
      <c r="Z419" s="528">
        <f>+'NF-KSF-TRIAL-BAL-2020'!S419+'RA-TRIAL-BAL-2020'!S419+'DES-TRIAL-BAL-2020'!S419+'DMP-TRIAL-BAL-2020'!S419</f>
        <v>182.33</v>
      </c>
      <c r="AA419" s="347">
        <f>+'NF-KSF-TRIAL-BAL-2020'!T419+'RA-TRIAL-BAL-2020'!T419+'DES-TRIAL-BAL-2020'!T419+'DMP-TRIAL-BAL-2020'!T419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2387.12</v>
      </c>
      <c r="AN419" s="970">
        <f t="shared" si="233"/>
        <v>0</v>
      </c>
      <c r="AO419" s="326">
        <f t="shared" si="236"/>
        <v>2387.12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+'NF-KSF-TRIAL-BAL-2020'!O420+'RA-TRIAL-BAL-2020'!O420+'DES-TRIAL-BAL-2020'!O420+'DMP-TRIAL-BAL-2020'!O420</f>
        <v>0</v>
      </c>
      <c r="W420" s="529">
        <f>+'NF-KSF-TRIAL-BAL-2020'!P420+'RA-TRIAL-BAL-2020'!P420+'DES-TRIAL-BAL-2020'!P420+'DMP-TRIAL-BAL-2020'!P420</f>
        <v>0</v>
      </c>
      <c r="X420" s="528">
        <f>+'NF-KSF-TRIAL-BAL-2020'!Q420+'RA-TRIAL-BAL-2020'!Q420+'DES-TRIAL-BAL-2020'!Q420+'DMP-TRIAL-BAL-2020'!Q420</f>
        <v>0</v>
      </c>
      <c r="Y420" s="529">
        <f>+'NF-KSF-TRIAL-BAL-2020'!R420+'RA-TRIAL-BAL-2020'!R420+'DES-TRIAL-BAL-2020'!R420+'DMP-TRIAL-BAL-2020'!R420</f>
        <v>0</v>
      </c>
      <c r="Z420" s="528">
        <f>+'NF-KSF-TRIAL-BAL-2020'!S420+'RA-TRIAL-BAL-2020'!S420+'DES-TRIAL-BAL-2020'!S420+'DMP-TRIAL-BAL-2020'!S420</f>
        <v>0</v>
      </c>
      <c r="AA420" s="347">
        <f>+'NF-KSF-TRIAL-BAL-2020'!T420+'RA-TRIAL-BAL-2020'!T420+'DES-TRIAL-BAL-2020'!T420+'DMP-TRIAL-BAL-2020'!T420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1201.8599999999999</v>
      </c>
      <c r="R421" s="324"/>
      <c r="S421" s="27">
        <f t="shared" si="238"/>
        <v>1201.8599999999999</v>
      </c>
      <c r="T421" s="28">
        <f t="shared" si="234"/>
        <v>0</v>
      </c>
      <c r="U421" s="51"/>
      <c r="V421" s="541">
        <f>+'NF-KSF-TRIAL-BAL-2020'!O421+'RA-TRIAL-BAL-2020'!O421+'DES-TRIAL-BAL-2020'!O421+'DMP-TRIAL-BAL-2020'!O421</f>
        <v>0</v>
      </c>
      <c r="W421" s="529">
        <f>+'NF-KSF-TRIAL-BAL-2020'!P421+'RA-TRIAL-BAL-2020'!P421+'DES-TRIAL-BAL-2020'!P421+'DMP-TRIAL-BAL-2020'!P421</f>
        <v>0</v>
      </c>
      <c r="X421" s="528">
        <f>+'NF-KSF-TRIAL-BAL-2020'!Q421+'RA-TRIAL-BAL-2020'!Q421+'DES-TRIAL-BAL-2020'!Q421+'DMP-TRIAL-BAL-2020'!Q421</f>
        <v>98.84</v>
      </c>
      <c r="Y421" s="529">
        <f>+'NF-KSF-TRIAL-BAL-2020'!R421+'RA-TRIAL-BAL-2020'!R421+'DES-TRIAL-BAL-2020'!R421+'DMP-TRIAL-BAL-2020'!R421</f>
        <v>0</v>
      </c>
      <c r="Z421" s="528">
        <f>+'NF-KSF-TRIAL-BAL-2020'!S421+'RA-TRIAL-BAL-2020'!S421+'DES-TRIAL-BAL-2020'!S421+'DMP-TRIAL-BAL-2020'!S421</f>
        <v>98.84</v>
      </c>
      <c r="AA421" s="347">
        <f>+'NF-KSF-TRIAL-BAL-2020'!T421+'RA-TRIAL-BAL-2020'!T421+'DES-TRIAL-BAL-2020'!T421+'DMP-TRIAL-BAL-2020'!T421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1300.7</v>
      </c>
      <c r="AN421" s="970">
        <f t="shared" si="233"/>
        <v>0</v>
      </c>
      <c r="AO421" s="326">
        <f t="shared" si="236"/>
        <v>1300.6999999999998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+'NF-KSF-TRIAL-BAL-2020'!O422+'RA-TRIAL-BAL-2020'!O422+'DES-TRIAL-BAL-2020'!O422+'DMP-TRIAL-BAL-2020'!O422</f>
        <v>0</v>
      </c>
      <c r="W422" s="529">
        <f>+'NF-KSF-TRIAL-BAL-2020'!P422+'RA-TRIAL-BAL-2020'!P422+'DES-TRIAL-BAL-2020'!P422+'DMP-TRIAL-BAL-2020'!P422</f>
        <v>0</v>
      </c>
      <c r="X422" s="528">
        <f>+'NF-KSF-TRIAL-BAL-2020'!Q422+'RA-TRIAL-BAL-2020'!Q422+'DES-TRIAL-BAL-2020'!Q422+'DMP-TRIAL-BAL-2020'!Q422</f>
        <v>0</v>
      </c>
      <c r="Y422" s="529">
        <f>+'NF-KSF-TRIAL-BAL-2020'!R422+'RA-TRIAL-BAL-2020'!R422+'DES-TRIAL-BAL-2020'!R422+'DMP-TRIAL-BAL-2020'!R422</f>
        <v>0</v>
      </c>
      <c r="Z422" s="528">
        <f>+'NF-KSF-TRIAL-BAL-2020'!S422+'RA-TRIAL-BAL-2020'!S422+'DES-TRIAL-BAL-2020'!S422+'DMP-TRIAL-BAL-2020'!S422</f>
        <v>0</v>
      </c>
      <c r="AA422" s="347">
        <f>+'NF-KSF-TRIAL-BAL-2020'!T422+'RA-TRIAL-BAL-2020'!T422+'DES-TRIAL-BAL-2020'!T422+'DMP-TRIAL-BAL-2020'!T422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+'NF-KSF-TRIAL-BAL-2020'!O423+'RA-TRIAL-BAL-2020'!O423+'DES-TRIAL-BAL-2020'!O423+'DMP-TRIAL-BAL-2020'!O423</f>
        <v>0</v>
      </c>
      <c r="W423" s="529">
        <f>+'NF-KSF-TRIAL-BAL-2020'!P423+'RA-TRIAL-BAL-2020'!P423+'DES-TRIAL-BAL-2020'!P423+'DMP-TRIAL-BAL-2020'!P423</f>
        <v>0</v>
      </c>
      <c r="X423" s="528">
        <f>+'NF-KSF-TRIAL-BAL-2020'!Q423+'RA-TRIAL-BAL-2020'!Q423+'DES-TRIAL-BAL-2020'!Q423+'DMP-TRIAL-BAL-2020'!Q423</f>
        <v>0</v>
      </c>
      <c r="Y423" s="529">
        <f>+'NF-KSF-TRIAL-BAL-2020'!R423+'RA-TRIAL-BAL-2020'!R423+'DES-TRIAL-BAL-2020'!R423+'DMP-TRIAL-BAL-2020'!R423</f>
        <v>0</v>
      </c>
      <c r="Z423" s="528">
        <f>+'NF-KSF-TRIAL-BAL-2020'!S423+'RA-TRIAL-BAL-2020'!S423+'DES-TRIAL-BAL-2020'!S423+'DMP-TRIAL-BAL-2020'!S423</f>
        <v>0</v>
      </c>
      <c r="AA423" s="347">
        <f>+'NF-KSF-TRIAL-BAL-2020'!T423+'RA-TRIAL-BAL-2020'!T423+'DES-TRIAL-BAL-2020'!T423+'DMP-TRIAL-BAL-2020'!T423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+'NF-KSF-TRIAL-BAL-2020'!O424+'RA-TRIAL-BAL-2020'!O424+'DES-TRIAL-BAL-2020'!O424+'DMP-TRIAL-BAL-2020'!O424</f>
        <v>0</v>
      </c>
      <c r="W424" s="529">
        <f>+'NF-KSF-TRIAL-BAL-2020'!P424+'RA-TRIAL-BAL-2020'!P424+'DES-TRIAL-BAL-2020'!P424+'DMP-TRIAL-BAL-2020'!P424</f>
        <v>0</v>
      </c>
      <c r="X424" s="528">
        <f>+'NF-KSF-TRIAL-BAL-2020'!Q424+'RA-TRIAL-BAL-2020'!Q424+'DES-TRIAL-BAL-2020'!Q424+'DMP-TRIAL-BAL-2020'!Q424</f>
        <v>0</v>
      </c>
      <c r="Y424" s="529">
        <f>+'NF-KSF-TRIAL-BAL-2020'!R424+'RA-TRIAL-BAL-2020'!R424+'DES-TRIAL-BAL-2020'!R424+'DMP-TRIAL-BAL-2020'!R424</f>
        <v>0</v>
      </c>
      <c r="Z424" s="528">
        <f>+'NF-KSF-TRIAL-BAL-2020'!S424+'RA-TRIAL-BAL-2020'!S424+'DES-TRIAL-BAL-2020'!S424+'DMP-TRIAL-BAL-2020'!S424</f>
        <v>0</v>
      </c>
      <c r="AA424" s="347">
        <f>+'NF-KSF-TRIAL-BAL-2020'!T424+'RA-TRIAL-BAL-2020'!T424+'DES-TRIAL-BAL-2020'!T424+'DMP-TRIAL-BAL-2020'!T424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/>
      <c r="R425" s="324"/>
      <c r="S425" s="27">
        <f t="shared" si="238"/>
        <v>0</v>
      </c>
      <c r="T425" s="28">
        <f t="shared" si="234"/>
        <v>0</v>
      </c>
      <c r="U425" s="51"/>
      <c r="V425" s="541">
        <f>+'NF-KSF-TRIAL-BAL-2020'!O425+'RA-TRIAL-BAL-2020'!O425+'DES-TRIAL-BAL-2020'!O425+'DMP-TRIAL-BAL-2020'!O425</f>
        <v>0</v>
      </c>
      <c r="W425" s="529">
        <f>+'NF-KSF-TRIAL-BAL-2020'!P425+'RA-TRIAL-BAL-2020'!P425+'DES-TRIAL-BAL-2020'!P425+'DMP-TRIAL-BAL-2020'!P425</f>
        <v>0</v>
      </c>
      <c r="X425" s="528">
        <f>+'NF-KSF-TRIAL-BAL-2020'!Q425+'RA-TRIAL-BAL-2020'!Q425+'DES-TRIAL-BAL-2020'!Q425+'DMP-TRIAL-BAL-2020'!Q425</f>
        <v>0</v>
      </c>
      <c r="Y425" s="529">
        <f>+'NF-KSF-TRIAL-BAL-2020'!R425+'RA-TRIAL-BAL-2020'!R425+'DES-TRIAL-BAL-2020'!R425+'DMP-TRIAL-BAL-2020'!R425</f>
        <v>0</v>
      </c>
      <c r="Z425" s="528">
        <f>+'NF-KSF-TRIAL-BAL-2020'!S425+'RA-TRIAL-BAL-2020'!S425+'DES-TRIAL-BAL-2020'!S425+'DMP-TRIAL-BAL-2020'!S425</f>
        <v>0</v>
      </c>
      <c r="AA425" s="347">
        <f>+'NF-KSF-TRIAL-BAL-2020'!T425+'RA-TRIAL-BAL-2020'!T425+'DES-TRIAL-BAL-2020'!T425+'DMP-TRIAL-BAL-2020'!T425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0</v>
      </c>
      <c r="AN425" s="970">
        <f t="shared" si="233"/>
        <v>0</v>
      </c>
      <c r="AO425" s="326">
        <f t="shared" si="236"/>
        <v>0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1011.16</v>
      </c>
      <c r="R426" s="324"/>
      <c r="S426" s="27">
        <f t="shared" si="238"/>
        <v>1011.16</v>
      </c>
      <c r="T426" s="28">
        <f t="shared" si="234"/>
        <v>0</v>
      </c>
      <c r="U426" s="51"/>
      <c r="V426" s="541">
        <f>+'NF-KSF-TRIAL-BAL-2020'!O426+'RA-TRIAL-BAL-2020'!O426+'DES-TRIAL-BAL-2020'!O426+'DMP-TRIAL-BAL-2020'!O426</f>
        <v>0</v>
      </c>
      <c r="W426" s="529">
        <f>+'NF-KSF-TRIAL-BAL-2020'!P426+'RA-TRIAL-BAL-2020'!P426+'DES-TRIAL-BAL-2020'!P426+'DMP-TRIAL-BAL-2020'!P426</f>
        <v>0</v>
      </c>
      <c r="X426" s="528">
        <f>+'NF-KSF-TRIAL-BAL-2020'!Q426+'RA-TRIAL-BAL-2020'!Q426+'DES-TRIAL-BAL-2020'!Q426+'DMP-TRIAL-BAL-2020'!Q426</f>
        <v>0</v>
      </c>
      <c r="Y426" s="529">
        <f>+'NF-KSF-TRIAL-BAL-2020'!R426+'RA-TRIAL-BAL-2020'!R426+'DES-TRIAL-BAL-2020'!R426+'DMP-TRIAL-BAL-2020'!R426</f>
        <v>0</v>
      </c>
      <c r="Z426" s="528">
        <f>+'NF-KSF-TRIAL-BAL-2020'!S426+'RA-TRIAL-BAL-2020'!S426+'DES-TRIAL-BAL-2020'!S426+'DMP-TRIAL-BAL-2020'!S426</f>
        <v>0</v>
      </c>
      <c r="AA426" s="347">
        <f>+'NF-KSF-TRIAL-BAL-2020'!T426+'RA-TRIAL-BAL-2020'!T426+'DES-TRIAL-BAL-2020'!T426+'DMP-TRIAL-BAL-2020'!T426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1011.16</v>
      </c>
      <c r="AN426" s="970">
        <f t="shared" si="233"/>
        <v>0</v>
      </c>
      <c r="AO426" s="326">
        <f t="shared" si="236"/>
        <v>1011.16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+'NF-KSF-TRIAL-BAL-2020'!O427+'RA-TRIAL-BAL-2020'!O427+'DES-TRIAL-BAL-2020'!O427+'DMP-TRIAL-BAL-2020'!O427</f>
        <v>0</v>
      </c>
      <c r="W427" s="529">
        <f>+'NF-KSF-TRIAL-BAL-2020'!P427+'RA-TRIAL-BAL-2020'!P427+'DES-TRIAL-BAL-2020'!P427+'DMP-TRIAL-BAL-2020'!P427</f>
        <v>0</v>
      </c>
      <c r="X427" s="528">
        <f>+'NF-KSF-TRIAL-BAL-2020'!Q427+'RA-TRIAL-BAL-2020'!Q427+'DES-TRIAL-BAL-2020'!Q427+'DMP-TRIAL-BAL-2020'!Q427</f>
        <v>0</v>
      </c>
      <c r="Y427" s="529">
        <f>+'NF-KSF-TRIAL-BAL-2020'!R427+'RA-TRIAL-BAL-2020'!R427+'DES-TRIAL-BAL-2020'!R427+'DMP-TRIAL-BAL-2020'!R427</f>
        <v>0</v>
      </c>
      <c r="Z427" s="528">
        <f>+'NF-KSF-TRIAL-BAL-2020'!S427+'RA-TRIAL-BAL-2020'!S427+'DES-TRIAL-BAL-2020'!S427+'DMP-TRIAL-BAL-2020'!S427</f>
        <v>0</v>
      </c>
      <c r="AA427" s="347">
        <f>+'NF-KSF-TRIAL-BAL-2020'!T427+'RA-TRIAL-BAL-2020'!T427+'DES-TRIAL-BAL-2020'!T427+'DMP-TRIAL-BAL-2020'!T427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+'NF-KSF-TRIAL-BAL-2020'!O428+'RA-TRIAL-BAL-2020'!O428+'DES-TRIAL-BAL-2020'!O428+'DMP-TRIAL-BAL-2020'!O428</f>
        <v>0</v>
      </c>
      <c r="W428" s="529">
        <f>+'NF-KSF-TRIAL-BAL-2020'!P428+'RA-TRIAL-BAL-2020'!P428+'DES-TRIAL-BAL-2020'!P428+'DMP-TRIAL-BAL-2020'!P428</f>
        <v>0</v>
      </c>
      <c r="X428" s="528">
        <f>+'NF-KSF-TRIAL-BAL-2020'!Q428+'RA-TRIAL-BAL-2020'!Q428+'DES-TRIAL-BAL-2020'!Q428+'DMP-TRIAL-BAL-2020'!Q428</f>
        <v>0</v>
      </c>
      <c r="Y428" s="529">
        <f>+'NF-KSF-TRIAL-BAL-2020'!R428+'RA-TRIAL-BAL-2020'!R428+'DES-TRIAL-BAL-2020'!R428+'DMP-TRIAL-BAL-2020'!R428</f>
        <v>0</v>
      </c>
      <c r="Z428" s="528">
        <f>+'NF-KSF-TRIAL-BAL-2020'!S428+'RA-TRIAL-BAL-2020'!S428+'DES-TRIAL-BAL-2020'!S428+'DMP-TRIAL-BAL-2020'!S428</f>
        <v>0</v>
      </c>
      <c r="AA428" s="347">
        <f>+'NF-KSF-TRIAL-BAL-2020'!T428+'RA-TRIAL-BAL-2020'!T428+'DES-TRIAL-BAL-2020'!T428+'DMP-TRIAL-BAL-2020'!T428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/>
      <c r="R429" s="324"/>
      <c r="S429" s="27">
        <f t="shared" si="238"/>
        <v>0</v>
      </c>
      <c r="T429" s="28">
        <f t="shared" si="234"/>
        <v>0</v>
      </c>
      <c r="U429" s="51"/>
      <c r="V429" s="541">
        <f>+'NF-KSF-TRIAL-BAL-2020'!O429+'RA-TRIAL-BAL-2020'!O429+'DES-TRIAL-BAL-2020'!O429+'DMP-TRIAL-BAL-2020'!O429</f>
        <v>0</v>
      </c>
      <c r="W429" s="529">
        <f>+'NF-KSF-TRIAL-BAL-2020'!P429+'RA-TRIAL-BAL-2020'!P429+'DES-TRIAL-BAL-2020'!P429+'DMP-TRIAL-BAL-2020'!P429</f>
        <v>0</v>
      </c>
      <c r="X429" s="528">
        <f>+'NF-KSF-TRIAL-BAL-2020'!Q429+'RA-TRIAL-BAL-2020'!Q429+'DES-TRIAL-BAL-2020'!Q429+'DMP-TRIAL-BAL-2020'!Q429</f>
        <v>0</v>
      </c>
      <c r="Y429" s="529">
        <f>+'NF-KSF-TRIAL-BAL-2020'!R429+'RA-TRIAL-BAL-2020'!R429+'DES-TRIAL-BAL-2020'!R429+'DMP-TRIAL-BAL-2020'!R429</f>
        <v>0</v>
      </c>
      <c r="Z429" s="528">
        <f>+'NF-KSF-TRIAL-BAL-2020'!S429+'RA-TRIAL-BAL-2020'!S429+'DES-TRIAL-BAL-2020'!S429+'DMP-TRIAL-BAL-2020'!S429</f>
        <v>0</v>
      </c>
      <c r="AA429" s="347">
        <f>+'NF-KSF-TRIAL-BAL-2020'!T429+'RA-TRIAL-BAL-2020'!T429+'DES-TRIAL-BAL-2020'!T429+'DMP-TRIAL-BAL-2020'!T429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+'NF-KSF-TRIAL-BAL-2020'!O430+'RA-TRIAL-BAL-2020'!O430+'DES-TRIAL-BAL-2020'!O430+'DMP-TRIAL-BAL-2020'!O430</f>
        <v>0</v>
      </c>
      <c r="W430" s="529">
        <f>+'NF-KSF-TRIAL-BAL-2020'!P430+'RA-TRIAL-BAL-2020'!P430+'DES-TRIAL-BAL-2020'!P430+'DMP-TRIAL-BAL-2020'!P430</f>
        <v>0</v>
      </c>
      <c r="X430" s="528">
        <f>+'NF-KSF-TRIAL-BAL-2020'!Q430+'RA-TRIAL-BAL-2020'!Q430+'DES-TRIAL-BAL-2020'!Q430+'DMP-TRIAL-BAL-2020'!Q430</f>
        <v>0</v>
      </c>
      <c r="Y430" s="529">
        <f>+'NF-KSF-TRIAL-BAL-2020'!R430+'RA-TRIAL-BAL-2020'!R430+'DES-TRIAL-BAL-2020'!R430+'DMP-TRIAL-BAL-2020'!R430</f>
        <v>0</v>
      </c>
      <c r="Z430" s="528">
        <f>+'NF-KSF-TRIAL-BAL-2020'!S430+'RA-TRIAL-BAL-2020'!S430+'DES-TRIAL-BAL-2020'!S430+'DMP-TRIAL-BAL-2020'!S430</f>
        <v>0</v>
      </c>
      <c r="AA430" s="347">
        <f>+'NF-KSF-TRIAL-BAL-2020'!T430+'RA-TRIAL-BAL-2020'!T430+'DES-TRIAL-BAL-2020'!T430+'DMP-TRIAL-BAL-2020'!T430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+'NF-KSF-TRIAL-BAL-2020'!O431+'RA-TRIAL-BAL-2020'!O431+'DES-TRIAL-BAL-2020'!O431+'DMP-TRIAL-BAL-2020'!O431</f>
        <v>0</v>
      </c>
      <c r="W431" s="529">
        <f>+'NF-KSF-TRIAL-BAL-2020'!P431+'RA-TRIAL-BAL-2020'!P431+'DES-TRIAL-BAL-2020'!P431+'DMP-TRIAL-BAL-2020'!P431</f>
        <v>0</v>
      </c>
      <c r="X431" s="528">
        <f>+'NF-KSF-TRIAL-BAL-2020'!Q431+'RA-TRIAL-BAL-2020'!Q431+'DES-TRIAL-BAL-2020'!Q431+'DMP-TRIAL-BAL-2020'!Q431</f>
        <v>0</v>
      </c>
      <c r="Y431" s="529">
        <f>+'NF-KSF-TRIAL-BAL-2020'!R431+'RA-TRIAL-BAL-2020'!R431+'DES-TRIAL-BAL-2020'!R431+'DMP-TRIAL-BAL-2020'!R431</f>
        <v>0</v>
      </c>
      <c r="Z431" s="528">
        <f>+'NF-KSF-TRIAL-BAL-2020'!S431+'RA-TRIAL-BAL-2020'!S431+'DES-TRIAL-BAL-2020'!S431+'DMP-TRIAL-BAL-2020'!S431</f>
        <v>0</v>
      </c>
      <c r="AA431" s="347">
        <f>+'NF-KSF-TRIAL-BAL-2020'!T431+'RA-TRIAL-BAL-2020'!T431+'DES-TRIAL-BAL-2020'!T431+'DMP-TRIAL-BAL-2020'!T431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+'NF-KSF-TRIAL-BAL-2020'!O432+'RA-TRIAL-BAL-2020'!O432+'DES-TRIAL-BAL-2020'!O432+'DMP-TRIAL-BAL-2020'!O432</f>
        <v>0</v>
      </c>
      <c r="W432" s="529">
        <f>+'NF-KSF-TRIAL-BAL-2020'!P432+'RA-TRIAL-BAL-2020'!P432+'DES-TRIAL-BAL-2020'!P432+'DMP-TRIAL-BAL-2020'!P432</f>
        <v>0</v>
      </c>
      <c r="X432" s="528">
        <f>+'NF-KSF-TRIAL-BAL-2020'!Q432+'RA-TRIAL-BAL-2020'!Q432+'DES-TRIAL-BAL-2020'!Q432+'DMP-TRIAL-BAL-2020'!Q432</f>
        <v>0</v>
      </c>
      <c r="Y432" s="529">
        <f>+'NF-KSF-TRIAL-BAL-2020'!R432+'RA-TRIAL-BAL-2020'!R432+'DES-TRIAL-BAL-2020'!R432+'DMP-TRIAL-BAL-2020'!R432</f>
        <v>0</v>
      </c>
      <c r="Z432" s="528">
        <f>+'NF-KSF-TRIAL-BAL-2020'!S432+'RA-TRIAL-BAL-2020'!S432+'DES-TRIAL-BAL-2020'!S432+'DMP-TRIAL-BAL-2020'!S432</f>
        <v>0</v>
      </c>
      <c r="AA432" s="347">
        <f>+'NF-KSF-TRIAL-BAL-2020'!T432+'RA-TRIAL-BAL-2020'!T432+'DES-TRIAL-BAL-2020'!T432+'DMP-TRIAL-BAL-2020'!T432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+'NF-KSF-TRIAL-BAL-2020'!O433+'RA-TRIAL-BAL-2020'!O433+'DES-TRIAL-BAL-2020'!O433+'DMP-TRIAL-BAL-2020'!O433</f>
        <v>0</v>
      </c>
      <c r="W433" s="529">
        <f>+'NF-KSF-TRIAL-BAL-2020'!P433+'RA-TRIAL-BAL-2020'!P433+'DES-TRIAL-BAL-2020'!P433+'DMP-TRIAL-BAL-2020'!P433</f>
        <v>0</v>
      </c>
      <c r="X433" s="528">
        <f>+'NF-KSF-TRIAL-BAL-2020'!Q433+'RA-TRIAL-BAL-2020'!Q433+'DES-TRIAL-BAL-2020'!Q433+'DMP-TRIAL-BAL-2020'!Q433</f>
        <v>0</v>
      </c>
      <c r="Y433" s="529">
        <f>+'NF-KSF-TRIAL-BAL-2020'!R433+'RA-TRIAL-BAL-2020'!R433+'DES-TRIAL-BAL-2020'!R433+'DMP-TRIAL-BAL-2020'!R433</f>
        <v>0</v>
      </c>
      <c r="Z433" s="528">
        <f>+'NF-KSF-TRIAL-BAL-2020'!S433+'RA-TRIAL-BAL-2020'!S433+'DES-TRIAL-BAL-2020'!S433+'DMP-TRIAL-BAL-2020'!S433</f>
        <v>0</v>
      </c>
      <c r="AA433" s="347">
        <f>+'NF-KSF-TRIAL-BAL-2020'!T433+'RA-TRIAL-BAL-2020'!T433+'DES-TRIAL-BAL-2020'!T433+'DMP-TRIAL-BAL-2020'!T433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+'NF-KSF-TRIAL-BAL-2020'!O434+'RA-TRIAL-BAL-2020'!O434+'DES-TRIAL-BAL-2020'!O434+'DMP-TRIAL-BAL-2020'!O434</f>
        <v>0</v>
      </c>
      <c r="W434" s="529">
        <f>+'NF-KSF-TRIAL-BAL-2020'!P434+'RA-TRIAL-BAL-2020'!P434+'DES-TRIAL-BAL-2020'!P434+'DMP-TRIAL-BAL-2020'!P434</f>
        <v>0</v>
      </c>
      <c r="X434" s="528">
        <f>+'NF-KSF-TRIAL-BAL-2020'!Q434+'RA-TRIAL-BAL-2020'!Q434+'DES-TRIAL-BAL-2020'!Q434+'DMP-TRIAL-BAL-2020'!Q434</f>
        <v>0</v>
      </c>
      <c r="Y434" s="529">
        <f>+'NF-KSF-TRIAL-BAL-2020'!R434+'RA-TRIAL-BAL-2020'!R434+'DES-TRIAL-BAL-2020'!R434+'DMP-TRIAL-BAL-2020'!R434</f>
        <v>0</v>
      </c>
      <c r="Z434" s="528">
        <f>+'NF-KSF-TRIAL-BAL-2020'!S434+'RA-TRIAL-BAL-2020'!S434+'DES-TRIAL-BAL-2020'!S434+'DMP-TRIAL-BAL-2020'!S434</f>
        <v>0</v>
      </c>
      <c r="AA434" s="347">
        <f>+'NF-KSF-TRIAL-BAL-2020'!T434+'RA-TRIAL-BAL-2020'!T434+'DES-TRIAL-BAL-2020'!T434+'DMP-TRIAL-BAL-2020'!T434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+'NF-KSF-TRIAL-BAL-2020'!O435+'RA-TRIAL-BAL-2020'!O435+'DES-TRIAL-BAL-2020'!O435+'DMP-TRIAL-BAL-2020'!O435</f>
        <v>0</v>
      </c>
      <c r="W435" s="529">
        <f>+'NF-KSF-TRIAL-BAL-2020'!P435+'RA-TRIAL-BAL-2020'!P435+'DES-TRIAL-BAL-2020'!P435+'DMP-TRIAL-BAL-2020'!P435</f>
        <v>0</v>
      </c>
      <c r="X435" s="528">
        <f>+'NF-KSF-TRIAL-BAL-2020'!Q435+'RA-TRIAL-BAL-2020'!Q435+'DES-TRIAL-BAL-2020'!Q435+'DMP-TRIAL-BAL-2020'!Q435</f>
        <v>0</v>
      </c>
      <c r="Y435" s="529">
        <f>+'NF-KSF-TRIAL-BAL-2020'!R435+'RA-TRIAL-BAL-2020'!R435+'DES-TRIAL-BAL-2020'!R435+'DMP-TRIAL-BAL-2020'!R435</f>
        <v>0</v>
      </c>
      <c r="Z435" s="528">
        <f>+'NF-KSF-TRIAL-BAL-2020'!S435+'RA-TRIAL-BAL-2020'!S435+'DES-TRIAL-BAL-2020'!S435+'DMP-TRIAL-BAL-2020'!S435</f>
        <v>0</v>
      </c>
      <c r="AA435" s="347">
        <f>+'NF-KSF-TRIAL-BAL-2020'!T435+'RA-TRIAL-BAL-2020'!T435+'DES-TRIAL-BAL-2020'!T435+'DMP-TRIAL-BAL-2020'!T435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+'NF-KSF-TRIAL-BAL-2020'!O436+'RA-TRIAL-BAL-2020'!O436+'DES-TRIAL-BAL-2020'!O436+'DMP-TRIAL-BAL-2020'!O436</f>
        <v>0</v>
      </c>
      <c r="W436" s="529">
        <f>+'NF-KSF-TRIAL-BAL-2020'!P436+'RA-TRIAL-BAL-2020'!P436+'DES-TRIAL-BAL-2020'!P436+'DMP-TRIAL-BAL-2020'!P436</f>
        <v>0</v>
      </c>
      <c r="X436" s="528">
        <f>+'NF-KSF-TRIAL-BAL-2020'!Q436+'RA-TRIAL-BAL-2020'!Q436+'DES-TRIAL-BAL-2020'!Q436+'DMP-TRIAL-BAL-2020'!Q436</f>
        <v>0</v>
      </c>
      <c r="Y436" s="529">
        <f>+'NF-KSF-TRIAL-BAL-2020'!R436+'RA-TRIAL-BAL-2020'!R436+'DES-TRIAL-BAL-2020'!R436+'DMP-TRIAL-BAL-2020'!R436</f>
        <v>0</v>
      </c>
      <c r="Z436" s="528">
        <f>+'NF-KSF-TRIAL-BAL-2020'!S436+'RA-TRIAL-BAL-2020'!S436+'DES-TRIAL-BAL-2020'!S436+'DMP-TRIAL-BAL-2020'!S436</f>
        <v>0</v>
      </c>
      <c r="AA436" s="347">
        <f>+'NF-KSF-TRIAL-BAL-2020'!T436+'RA-TRIAL-BAL-2020'!T436+'DES-TRIAL-BAL-2020'!T436+'DMP-TRIAL-BAL-2020'!T436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/>
      <c r="R437" s="324"/>
      <c r="S437" s="27">
        <f t="shared" si="238"/>
        <v>0</v>
      </c>
      <c r="T437" s="28">
        <f t="shared" si="234"/>
        <v>0</v>
      </c>
      <c r="U437" s="51"/>
      <c r="V437" s="541">
        <f>+'NF-KSF-TRIAL-BAL-2020'!O437+'RA-TRIAL-BAL-2020'!O437+'DES-TRIAL-BAL-2020'!O437+'DMP-TRIAL-BAL-2020'!O437</f>
        <v>0</v>
      </c>
      <c r="W437" s="529">
        <f>+'NF-KSF-TRIAL-BAL-2020'!P437+'RA-TRIAL-BAL-2020'!P437+'DES-TRIAL-BAL-2020'!P437+'DMP-TRIAL-BAL-2020'!P437</f>
        <v>0</v>
      </c>
      <c r="X437" s="528">
        <f>+'NF-KSF-TRIAL-BAL-2020'!Q437+'RA-TRIAL-BAL-2020'!Q437+'DES-TRIAL-BAL-2020'!Q437+'DMP-TRIAL-BAL-2020'!Q437</f>
        <v>0</v>
      </c>
      <c r="Y437" s="529">
        <f>+'NF-KSF-TRIAL-BAL-2020'!R437+'RA-TRIAL-BAL-2020'!R437+'DES-TRIAL-BAL-2020'!R437+'DMP-TRIAL-BAL-2020'!R437</f>
        <v>0</v>
      </c>
      <c r="Z437" s="528">
        <f>+'NF-KSF-TRIAL-BAL-2020'!S437+'RA-TRIAL-BAL-2020'!S437+'DES-TRIAL-BAL-2020'!S437+'DMP-TRIAL-BAL-2020'!S437</f>
        <v>0</v>
      </c>
      <c r="AA437" s="347">
        <f>+'NF-KSF-TRIAL-BAL-2020'!T437+'RA-TRIAL-BAL-2020'!T437+'DES-TRIAL-BAL-2020'!T437+'DMP-TRIAL-BAL-2020'!T437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+'NF-KSF-TRIAL-BAL-2020'!O438+'RA-TRIAL-BAL-2020'!O438+'DES-TRIAL-BAL-2020'!O438+'DMP-TRIAL-BAL-2020'!O438</f>
        <v>0</v>
      </c>
      <c r="W438" s="529">
        <f>+'NF-KSF-TRIAL-BAL-2020'!P438+'RA-TRIAL-BAL-2020'!P438+'DES-TRIAL-BAL-2020'!P438+'DMP-TRIAL-BAL-2020'!P438</f>
        <v>0</v>
      </c>
      <c r="X438" s="528">
        <f>+'NF-KSF-TRIAL-BAL-2020'!Q438+'RA-TRIAL-BAL-2020'!Q438+'DES-TRIAL-BAL-2020'!Q438+'DMP-TRIAL-BAL-2020'!Q438</f>
        <v>0</v>
      </c>
      <c r="Y438" s="529">
        <f>+'NF-KSF-TRIAL-BAL-2020'!R438+'RA-TRIAL-BAL-2020'!R438+'DES-TRIAL-BAL-2020'!R438+'DMP-TRIAL-BAL-2020'!R438</f>
        <v>0</v>
      </c>
      <c r="Z438" s="528">
        <f>+'NF-KSF-TRIAL-BAL-2020'!S438+'RA-TRIAL-BAL-2020'!S438+'DES-TRIAL-BAL-2020'!S438+'DMP-TRIAL-BAL-2020'!S438</f>
        <v>0</v>
      </c>
      <c r="AA438" s="347">
        <f>+'NF-KSF-TRIAL-BAL-2020'!T438+'RA-TRIAL-BAL-2020'!T438+'DES-TRIAL-BAL-2020'!T438+'DMP-TRIAL-BAL-2020'!T438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+'NF-KSF-TRIAL-BAL-2020'!O439+'RA-TRIAL-BAL-2020'!O439+'DES-TRIAL-BAL-2020'!O439+'DMP-TRIAL-BAL-2020'!O439</f>
        <v>0</v>
      </c>
      <c r="W439" s="529">
        <f>+'NF-KSF-TRIAL-BAL-2020'!P439+'RA-TRIAL-BAL-2020'!P439+'DES-TRIAL-BAL-2020'!P439+'DMP-TRIAL-BAL-2020'!P439</f>
        <v>0</v>
      </c>
      <c r="X439" s="528">
        <f>+'NF-KSF-TRIAL-BAL-2020'!Q439+'RA-TRIAL-BAL-2020'!Q439+'DES-TRIAL-BAL-2020'!Q439+'DMP-TRIAL-BAL-2020'!Q439</f>
        <v>0</v>
      </c>
      <c r="Y439" s="529">
        <f>+'NF-KSF-TRIAL-BAL-2020'!R439+'RA-TRIAL-BAL-2020'!R439+'DES-TRIAL-BAL-2020'!R439+'DMP-TRIAL-BAL-2020'!R439</f>
        <v>0</v>
      </c>
      <c r="Z439" s="528">
        <f>+'NF-KSF-TRIAL-BAL-2020'!S439+'RA-TRIAL-BAL-2020'!S439+'DES-TRIAL-BAL-2020'!S439+'DMP-TRIAL-BAL-2020'!S439</f>
        <v>0</v>
      </c>
      <c r="AA439" s="347">
        <f>+'NF-KSF-TRIAL-BAL-2020'!T439+'RA-TRIAL-BAL-2020'!T439+'DES-TRIAL-BAL-2020'!T439+'DMP-TRIAL-BAL-2020'!T439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+'NF-KSF-TRIAL-BAL-2020'!O440+'RA-TRIAL-BAL-2020'!O440+'DES-TRIAL-BAL-2020'!O440+'DMP-TRIAL-BAL-2020'!O440</f>
        <v>0</v>
      </c>
      <c r="W440" s="529">
        <f>+'NF-KSF-TRIAL-BAL-2020'!P440+'RA-TRIAL-BAL-2020'!P440+'DES-TRIAL-BAL-2020'!P440+'DMP-TRIAL-BAL-2020'!P440</f>
        <v>0</v>
      </c>
      <c r="X440" s="528">
        <f>+'NF-KSF-TRIAL-BAL-2020'!Q440+'RA-TRIAL-BAL-2020'!Q440+'DES-TRIAL-BAL-2020'!Q440+'DMP-TRIAL-BAL-2020'!Q440</f>
        <v>0</v>
      </c>
      <c r="Y440" s="529">
        <f>+'NF-KSF-TRIAL-BAL-2020'!R440+'RA-TRIAL-BAL-2020'!R440+'DES-TRIAL-BAL-2020'!R440+'DMP-TRIAL-BAL-2020'!R440</f>
        <v>0</v>
      </c>
      <c r="Z440" s="528">
        <f>+'NF-KSF-TRIAL-BAL-2020'!S440+'RA-TRIAL-BAL-2020'!S440+'DES-TRIAL-BAL-2020'!S440+'DMP-TRIAL-BAL-2020'!S440</f>
        <v>0</v>
      </c>
      <c r="AA440" s="347">
        <f>+'NF-KSF-TRIAL-BAL-2020'!T440+'RA-TRIAL-BAL-2020'!T440+'DES-TRIAL-BAL-2020'!T440+'DMP-TRIAL-BAL-2020'!T440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+'NF-KSF-TRIAL-BAL-2020'!O441+'RA-TRIAL-BAL-2020'!O441+'DES-TRIAL-BAL-2020'!O441+'DMP-TRIAL-BAL-2020'!O441</f>
        <v>0</v>
      </c>
      <c r="W441" s="529">
        <f>+'NF-KSF-TRIAL-BAL-2020'!P441+'RA-TRIAL-BAL-2020'!P441+'DES-TRIAL-BAL-2020'!P441+'DMP-TRIAL-BAL-2020'!P441</f>
        <v>0</v>
      </c>
      <c r="X441" s="528">
        <f>+'NF-KSF-TRIAL-BAL-2020'!Q441+'RA-TRIAL-BAL-2020'!Q441+'DES-TRIAL-BAL-2020'!Q441+'DMP-TRIAL-BAL-2020'!Q441</f>
        <v>0</v>
      </c>
      <c r="Y441" s="529">
        <f>+'NF-KSF-TRIAL-BAL-2020'!R441+'RA-TRIAL-BAL-2020'!R441+'DES-TRIAL-BAL-2020'!R441+'DMP-TRIAL-BAL-2020'!R441</f>
        <v>0</v>
      </c>
      <c r="Z441" s="528">
        <f>+'NF-KSF-TRIAL-BAL-2020'!S441+'RA-TRIAL-BAL-2020'!S441+'DES-TRIAL-BAL-2020'!S441+'DMP-TRIAL-BAL-2020'!S441</f>
        <v>0</v>
      </c>
      <c r="AA441" s="347">
        <f>+'NF-KSF-TRIAL-BAL-2020'!T441+'RA-TRIAL-BAL-2020'!T441+'DES-TRIAL-BAL-2020'!T441+'DMP-TRIAL-BAL-2020'!T441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+'NF-KSF-TRIAL-BAL-2020'!O442+'RA-TRIAL-BAL-2020'!O442+'DES-TRIAL-BAL-2020'!O442+'DMP-TRIAL-BAL-2020'!O442</f>
        <v>0</v>
      </c>
      <c r="W442" s="529">
        <f>+'NF-KSF-TRIAL-BAL-2020'!P442+'RA-TRIAL-BAL-2020'!P442+'DES-TRIAL-BAL-2020'!P442+'DMP-TRIAL-BAL-2020'!P442</f>
        <v>0</v>
      </c>
      <c r="X442" s="528">
        <f>+'NF-KSF-TRIAL-BAL-2020'!Q442+'RA-TRIAL-BAL-2020'!Q442+'DES-TRIAL-BAL-2020'!Q442+'DMP-TRIAL-BAL-2020'!Q442</f>
        <v>0</v>
      </c>
      <c r="Y442" s="529">
        <f>+'NF-KSF-TRIAL-BAL-2020'!R442+'RA-TRIAL-BAL-2020'!R442+'DES-TRIAL-BAL-2020'!R442+'DMP-TRIAL-BAL-2020'!R442</f>
        <v>0</v>
      </c>
      <c r="Z442" s="528">
        <f>+'NF-KSF-TRIAL-BAL-2020'!S442+'RA-TRIAL-BAL-2020'!S442+'DES-TRIAL-BAL-2020'!S442+'DMP-TRIAL-BAL-2020'!S442</f>
        <v>0</v>
      </c>
      <c r="AA442" s="347">
        <f>+'NF-KSF-TRIAL-BAL-2020'!T442+'RA-TRIAL-BAL-2020'!T442+'DES-TRIAL-BAL-2020'!T442+'DMP-TRIAL-BAL-2020'!T442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+'NF-KSF-TRIAL-BAL-2020'!O443+'RA-TRIAL-BAL-2020'!O443+'DES-TRIAL-BAL-2020'!O443+'DMP-TRIAL-BAL-2020'!O443</f>
        <v>0</v>
      </c>
      <c r="W443" s="529">
        <f>+'NF-KSF-TRIAL-BAL-2020'!P443+'RA-TRIAL-BAL-2020'!P443+'DES-TRIAL-BAL-2020'!P443+'DMP-TRIAL-BAL-2020'!P443</f>
        <v>0</v>
      </c>
      <c r="X443" s="528">
        <f>+'NF-KSF-TRIAL-BAL-2020'!Q443+'RA-TRIAL-BAL-2020'!Q443+'DES-TRIAL-BAL-2020'!Q443+'DMP-TRIAL-BAL-2020'!Q443</f>
        <v>0</v>
      </c>
      <c r="Y443" s="529">
        <f>+'NF-KSF-TRIAL-BAL-2020'!R443+'RA-TRIAL-BAL-2020'!R443+'DES-TRIAL-BAL-2020'!R443+'DMP-TRIAL-BAL-2020'!R443</f>
        <v>0</v>
      </c>
      <c r="Z443" s="528">
        <f>+'NF-KSF-TRIAL-BAL-2020'!S443+'RA-TRIAL-BAL-2020'!S443+'DES-TRIAL-BAL-2020'!S443+'DMP-TRIAL-BAL-2020'!S443</f>
        <v>0</v>
      </c>
      <c r="AA443" s="347">
        <f>+'NF-KSF-TRIAL-BAL-2020'!T443+'RA-TRIAL-BAL-2020'!T443+'DES-TRIAL-BAL-2020'!T443+'DMP-TRIAL-BAL-2020'!T443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+'NF-KSF-TRIAL-BAL-2020'!O444+'RA-TRIAL-BAL-2020'!O444+'DES-TRIAL-BAL-2020'!O444+'DMP-TRIAL-BAL-2020'!O444</f>
        <v>0</v>
      </c>
      <c r="W444" s="529">
        <f>+'NF-KSF-TRIAL-BAL-2020'!P444+'RA-TRIAL-BAL-2020'!P444+'DES-TRIAL-BAL-2020'!P444+'DMP-TRIAL-BAL-2020'!P444</f>
        <v>0</v>
      </c>
      <c r="X444" s="528">
        <f>+'NF-KSF-TRIAL-BAL-2020'!Q444+'RA-TRIAL-BAL-2020'!Q444+'DES-TRIAL-BAL-2020'!Q444+'DMP-TRIAL-BAL-2020'!Q444</f>
        <v>0</v>
      </c>
      <c r="Y444" s="529">
        <f>+'NF-KSF-TRIAL-BAL-2020'!R444+'RA-TRIAL-BAL-2020'!R444+'DES-TRIAL-BAL-2020'!R444+'DMP-TRIAL-BAL-2020'!R444</f>
        <v>0</v>
      </c>
      <c r="Z444" s="528">
        <f>+'NF-KSF-TRIAL-BAL-2020'!S444+'RA-TRIAL-BAL-2020'!S444+'DES-TRIAL-BAL-2020'!S444+'DMP-TRIAL-BAL-2020'!S444</f>
        <v>0</v>
      </c>
      <c r="AA444" s="347">
        <f>+'NF-KSF-TRIAL-BAL-2020'!T444+'RA-TRIAL-BAL-2020'!T444+'DES-TRIAL-BAL-2020'!T444+'DMP-TRIAL-BAL-2020'!T444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+'NF-KSF-TRIAL-BAL-2020'!O445+'RA-TRIAL-BAL-2020'!O445+'DES-TRIAL-BAL-2020'!O445+'DMP-TRIAL-BAL-2020'!O445</f>
        <v>0</v>
      </c>
      <c r="W445" s="529">
        <f>+'NF-KSF-TRIAL-BAL-2020'!P445+'RA-TRIAL-BAL-2020'!P445+'DES-TRIAL-BAL-2020'!P445+'DMP-TRIAL-BAL-2020'!P445</f>
        <v>0</v>
      </c>
      <c r="X445" s="528">
        <f>+'NF-KSF-TRIAL-BAL-2020'!Q445+'RA-TRIAL-BAL-2020'!Q445+'DES-TRIAL-BAL-2020'!Q445+'DMP-TRIAL-BAL-2020'!Q445</f>
        <v>0</v>
      </c>
      <c r="Y445" s="529">
        <f>+'NF-KSF-TRIAL-BAL-2020'!R445+'RA-TRIAL-BAL-2020'!R445+'DES-TRIAL-BAL-2020'!R445+'DMP-TRIAL-BAL-2020'!R445</f>
        <v>0</v>
      </c>
      <c r="Z445" s="528">
        <f>+'NF-KSF-TRIAL-BAL-2020'!S445+'RA-TRIAL-BAL-2020'!S445+'DES-TRIAL-BAL-2020'!S445+'DMP-TRIAL-BAL-2020'!S445</f>
        <v>0</v>
      </c>
      <c r="AA445" s="347">
        <f>+'NF-KSF-TRIAL-BAL-2020'!T445+'RA-TRIAL-BAL-2020'!T445+'DES-TRIAL-BAL-2020'!T445+'DMP-TRIAL-BAL-2020'!T445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+'NF-KSF-TRIAL-BAL-2020'!O446+'RA-TRIAL-BAL-2020'!O446+'DES-TRIAL-BAL-2020'!O446+'DMP-TRIAL-BAL-2020'!O446</f>
        <v>0</v>
      </c>
      <c r="W446" s="529">
        <f>+'NF-KSF-TRIAL-BAL-2020'!P446+'RA-TRIAL-BAL-2020'!P446+'DES-TRIAL-BAL-2020'!P446+'DMP-TRIAL-BAL-2020'!P446</f>
        <v>0</v>
      </c>
      <c r="X446" s="528">
        <f>+'NF-KSF-TRIAL-BAL-2020'!Q446+'RA-TRIAL-BAL-2020'!Q446+'DES-TRIAL-BAL-2020'!Q446+'DMP-TRIAL-BAL-2020'!Q446</f>
        <v>0</v>
      </c>
      <c r="Y446" s="529">
        <f>+'NF-KSF-TRIAL-BAL-2020'!R446+'RA-TRIAL-BAL-2020'!R446+'DES-TRIAL-BAL-2020'!R446+'DMP-TRIAL-BAL-2020'!R446</f>
        <v>0</v>
      </c>
      <c r="Z446" s="528">
        <f>+'NF-KSF-TRIAL-BAL-2020'!S446+'RA-TRIAL-BAL-2020'!S446+'DES-TRIAL-BAL-2020'!S446+'DMP-TRIAL-BAL-2020'!S446</f>
        <v>0</v>
      </c>
      <c r="AA446" s="347">
        <f>+'NF-KSF-TRIAL-BAL-2020'!T446+'RA-TRIAL-BAL-2020'!T446+'DES-TRIAL-BAL-2020'!T446+'DMP-TRIAL-BAL-2020'!T446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+'NF-KSF-TRIAL-BAL-2020'!O447+'RA-TRIAL-BAL-2020'!O447+'DES-TRIAL-BAL-2020'!O447+'DMP-TRIAL-BAL-2020'!O447</f>
        <v>0</v>
      </c>
      <c r="W447" s="529">
        <f>+'NF-KSF-TRIAL-BAL-2020'!P447+'RA-TRIAL-BAL-2020'!P447+'DES-TRIAL-BAL-2020'!P447+'DMP-TRIAL-BAL-2020'!P447</f>
        <v>0</v>
      </c>
      <c r="X447" s="528">
        <f>+'NF-KSF-TRIAL-BAL-2020'!Q447+'RA-TRIAL-BAL-2020'!Q447+'DES-TRIAL-BAL-2020'!Q447+'DMP-TRIAL-BAL-2020'!Q447</f>
        <v>0</v>
      </c>
      <c r="Y447" s="529">
        <f>+'NF-KSF-TRIAL-BAL-2020'!R447+'RA-TRIAL-BAL-2020'!R447+'DES-TRIAL-BAL-2020'!R447+'DMP-TRIAL-BAL-2020'!R447</f>
        <v>0</v>
      </c>
      <c r="Z447" s="528">
        <f>+'NF-KSF-TRIAL-BAL-2020'!S447+'RA-TRIAL-BAL-2020'!S447+'DES-TRIAL-BAL-2020'!S447+'DMP-TRIAL-BAL-2020'!S447</f>
        <v>0</v>
      </c>
      <c r="AA447" s="347">
        <f>+'NF-KSF-TRIAL-BAL-2020'!T447+'RA-TRIAL-BAL-2020'!T447+'DES-TRIAL-BAL-2020'!T447+'DMP-TRIAL-BAL-2020'!T447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/>
      <c r="R448" s="324"/>
      <c r="S448" s="27">
        <f t="shared" si="238"/>
        <v>0</v>
      </c>
      <c r="T448" s="28">
        <f t="shared" si="234"/>
        <v>0</v>
      </c>
      <c r="U448" s="51"/>
      <c r="V448" s="541">
        <f>+'NF-KSF-TRIAL-BAL-2020'!O448+'RA-TRIAL-BAL-2020'!O448+'DES-TRIAL-BAL-2020'!O448+'DMP-TRIAL-BAL-2020'!O448</f>
        <v>0</v>
      </c>
      <c r="W448" s="529">
        <f>+'NF-KSF-TRIAL-BAL-2020'!P448+'RA-TRIAL-BAL-2020'!P448+'DES-TRIAL-BAL-2020'!P448+'DMP-TRIAL-BAL-2020'!P448</f>
        <v>0</v>
      </c>
      <c r="X448" s="528">
        <f>+'NF-KSF-TRIAL-BAL-2020'!Q448+'RA-TRIAL-BAL-2020'!Q448+'DES-TRIAL-BAL-2020'!Q448+'DMP-TRIAL-BAL-2020'!Q448</f>
        <v>0</v>
      </c>
      <c r="Y448" s="529">
        <f>+'NF-KSF-TRIAL-BAL-2020'!R448+'RA-TRIAL-BAL-2020'!R448+'DES-TRIAL-BAL-2020'!R448+'DMP-TRIAL-BAL-2020'!R448</f>
        <v>0</v>
      </c>
      <c r="Z448" s="528">
        <f>+'NF-KSF-TRIAL-BAL-2020'!S448+'RA-TRIAL-BAL-2020'!S448+'DES-TRIAL-BAL-2020'!S448+'DMP-TRIAL-BAL-2020'!S448</f>
        <v>0</v>
      </c>
      <c r="AA448" s="347">
        <f>+'NF-KSF-TRIAL-BAL-2020'!T448+'RA-TRIAL-BAL-2020'!T448+'DES-TRIAL-BAL-2020'!T448+'DMP-TRIAL-BAL-2020'!T448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+'NF-KSF-TRIAL-BAL-2020'!O449+'RA-TRIAL-BAL-2020'!O449+'DES-TRIAL-BAL-2020'!O449+'DMP-TRIAL-BAL-2020'!O449</f>
        <v>0</v>
      </c>
      <c r="W449" s="529">
        <f>+'NF-KSF-TRIAL-BAL-2020'!P449+'RA-TRIAL-BAL-2020'!P449+'DES-TRIAL-BAL-2020'!P449+'DMP-TRIAL-BAL-2020'!P449</f>
        <v>0</v>
      </c>
      <c r="X449" s="528">
        <f>+'NF-KSF-TRIAL-BAL-2020'!Q449+'RA-TRIAL-BAL-2020'!Q449+'DES-TRIAL-BAL-2020'!Q449+'DMP-TRIAL-BAL-2020'!Q449</f>
        <v>0</v>
      </c>
      <c r="Y449" s="529">
        <f>+'NF-KSF-TRIAL-BAL-2020'!R449+'RA-TRIAL-BAL-2020'!R449+'DES-TRIAL-BAL-2020'!R449+'DMP-TRIAL-BAL-2020'!R449</f>
        <v>0</v>
      </c>
      <c r="Z449" s="528">
        <f>+'NF-KSF-TRIAL-BAL-2020'!S449+'RA-TRIAL-BAL-2020'!S449+'DES-TRIAL-BAL-2020'!S449+'DMP-TRIAL-BAL-2020'!S449</f>
        <v>0</v>
      </c>
      <c r="AA449" s="347">
        <f>+'NF-KSF-TRIAL-BAL-2020'!T449+'RA-TRIAL-BAL-2020'!T449+'DES-TRIAL-BAL-2020'!T449+'DMP-TRIAL-BAL-2020'!T449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47.4</v>
      </c>
      <c r="R450" s="324"/>
      <c r="S450" s="27">
        <f t="shared" si="238"/>
        <v>47.4</v>
      </c>
      <c r="T450" s="28">
        <f t="shared" si="234"/>
        <v>0</v>
      </c>
      <c r="U450" s="51"/>
      <c r="V450" s="541">
        <f>+'NF-KSF-TRIAL-BAL-2020'!O450+'RA-TRIAL-BAL-2020'!O450+'DES-TRIAL-BAL-2020'!O450+'DMP-TRIAL-BAL-2020'!O450</f>
        <v>0</v>
      </c>
      <c r="W450" s="529">
        <f>+'NF-KSF-TRIAL-BAL-2020'!P450+'RA-TRIAL-BAL-2020'!P450+'DES-TRIAL-BAL-2020'!P450+'DMP-TRIAL-BAL-2020'!P450</f>
        <v>0</v>
      </c>
      <c r="X450" s="528">
        <f>+'NF-KSF-TRIAL-BAL-2020'!Q450+'RA-TRIAL-BAL-2020'!Q450+'DES-TRIAL-BAL-2020'!Q450+'DMP-TRIAL-BAL-2020'!Q450</f>
        <v>0</v>
      </c>
      <c r="Y450" s="529">
        <f>+'NF-KSF-TRIAL-BAL-2020'!R450+'RA-TRIAL-BAL-2020'!R450+'DES-TRIAL-BAL-2020'!R450+'DMP-TRIAL-BAL-2020'!R450</f>
        <v>0</v>
      </c>
      <c r="Z450" s="528">
        <f>+'NF-KSF-TRIAL-BAL-2020'!S450+'RA-TRIAL-BAL-2020'!S450+'DES-TRIAL-BAL-2020'!S450+'DMP-TRIAL-BAL-2020'!S450</f>
        <v>0</v>
      </c>
      <c r="AA450" s="347">
        <f>+'NF-KSF-TRIAL-BAL-2020'!T450+'RA-TRIAL-BAL-2020'!T450+'DES-TRIAL-BAL-2020'!T450+'DMP-TRIAL-BAL-2020'!T450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47.4</v>
      </c>
      <c r="AN450" s="970">
        <f t="shared" si="233"/>
        <v>0</v>
      </c>
      <c r="AO450" s="326">
        <f t="shared" si="236"/>
        <v>47.4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+'NF-KSF-TRIAL-BAL-2020'!O451+'RA-TRIAL-BAL-2020'!O451+'DES-TRIAL-BAL-2020'!O451+'DMP-TRIAL-BAL-2020'!O451</f>
        <v>0</v>
      </c>
      <c r="W451" s="529">
        <f>+'NF-KSF-TRIAL-BAL-2020'!P451+'RA-TRIAL-BAL-2020'!P451+'DES-TRIAL-BAL-2020'!P451+'DMP-TRIAL-BAL-2020'!P451</f>
        <v>0</v>
      </c>
      <c r="X451" s="528">
        <f>+'NF-KSF-TRIAL-BAL-2020'!Q451+'RA-TRIAL-BAL-2020'!Q451+'DES-TRIAL-BAL-2020'!Q451+'DMP-TRIAL-BAL-2020'!Q451</f>
        <v>0</v>
      </c>
      <c r="Y451" s="529">
        <f>+'NF-KSF-TRIAL-BAL-2020'!R451+'RA-TRIAL-BAL-2020'!R451+'DES-TRIAL-BAL-2020'!R451+'DMP-TRIAL-BAL-2020'!R451</f>
        <v>0</v>
      </c>
      <c r="Z451" s="528">
        <f>+'NF-KSF-TRIAL-BAL-2020'!S451+'RA-TRIAL-BAL-2020'!S451+'DES-TRIAL-BAL-2020'!S451+'DMP-TRIAL-BAL-2020'!S451</f>
        <v>0</v>
      </c>
      <c r="AA451" s="347">
        <f>+'NF-KSF-TRIAL-BAL-2020'!T451+'RA-TRIAL-BAL-2020'!T451+'DES-TRIAL-BAL-2020'!T451+'DMP-TRIAL-BAL-2020'!T451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/>
      <c r="R452" s="324"/>
      <c r="S452" s="27">
        <f t="shared" si="238"/>
        <v>0</v>
      </c>
      <c r="T452" s="28">
        <f t="shared" si="234"/>
        <v>0</v>
      </c>
      <c r="U452" s="51"/>
      <c r="V452" s="541">
        <f>+'NF-KSF-TRIAL-BAL-2020'!O452+'RA-TRIAL-BAL-2020'!O452+'DES-TRIAL-BAL-2020'!O452+'DMP-TRIAL-BAL-2020'!O452</f>
        <v>0</v>
      </c>
      <c r="W452" s="529">
        <f>+'NF-KSF-TRIAL-BAL-2020'!P452+'RA-TRIAL-BAL-2020'!P452+'DES-TRIAL-BAL-2020'!P452+'DMP-TRIAL-BAL-2020'!P452</f>
        <v>0</v>
      </c>
      <c r="X452" s="528">
        <f>+'NF-KSF-TRIAL-BAL-2020'!Q452+'RA-TRIAL-BAL-2020'!Q452+'DES-TRIAL-BAL-2020'!Q452+'DMP-TRIAL-BAL-2020'!Q452</f>
        <v>0</v>
      </c>
      <c r="Y452" s="529">
        <f>+'NF-KSF-TRIAL-BAL-2020'!R452+'RA-TRIAL-BAL-2020'!R452+'DES-TRIAL-BAL-2020'!R452+'DMP-TRIAL-BAL-2020'!R452</f>
        <v>0</v>
      </c>
      <c r="Z452" s="528">
        <f>+'NF-KSF-TRIAL-BAL-2020'!S452+'RA-TRIAL-BAL-2020'!S452+'DES-TRIAL-BAL-2020'!S452+'DMP-TRIAL-BAL-2020'!S452</f>
        <v>0</v>
      </c>
      <c r="AA452" s="347">
        <f>+'NF-KSF-TRIAL-BAL-2020'!T452+'RA-TRIAL-BAL-2020'!T452+'DES-TRIAL-BAL-2020'!T452+'DMP-TRIAL-BAL-2020'!T452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+'NF-KSF-TRIAL-BAL-2020'!O453+'RA-TRIAL-BAL-2020'!O453+'DES-TRIAL-BAL-2020'!O453+'DMP-TRIAL-BAL-2020'!O453</f>
        <v>0</v>
      </c>
      <c r="W453" s="529">
        <f>+'NF-KSF-TRIAL-BAL-2020'!P453+'RA-TRIAL-BAL-2020'!P453+'DES-TRIAL-BAL-2020'!P453+'DMP-TRIAL-BAL-2020'!P453</f>
        <v>0</v>
      </c>
      <c r="X453" s="528">
        <f>+'NF-KSF-TRIAL-BAL-2020'!Q453+'RA-TRIAL-BAL-2020'!Q453+'DES-TRIAL-BAL-2020'!Q453+'DMP-TRIAL-BAL-2020'!Q453</f>
        <v>0</v>
      </c>
      <c r="Y453" s="529">
        <f>+'NF-KSF-TRIAL-BAL-2020'!R453+'RA-TRIAL-BAL-2020'!R453+'DES-TRIAL-BAL-2020'!R453+'DMP-TRIAL-BAL-2020'!R453</f>
        <v>0</v>
      </c>
      <c r="Z453" s="528">
        <f>+'NF-KSF-TRIAL-BAL-2020'!S453+'RA-TRIAL-BAL-2020'!S453+'DES-TRIAL-BAL-2020'!S453+'DMP-TRIAL-BAL-2020'!S453</f>
        <v>0</v>
      </c>
      <c r="AA453" s="347">
        <f>+'NF-KSF-TRIAL-BAL-2020'!T453+'RA-TRIAL-BAL-2020'!T453+'DES-TRIAL-BAL-2020'!T453+'DMP-TRIAL-BAL-2020'!T453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/>
      <c r="R454" s="324"/>
      <c r="S454" s="27">
        <f t="shared" si="238"/>
        <v>0</v>
      </c>
      <c r="T454" s="28">
        <f t="shared" si="234"/>
        <v>0</v>
      </c>
      <c r="U454" s="51"/>
      <c r="V454" s="541">
        <f>+'NF-KSF-TRIAL-BAL-2020'!O454+'RA-TRIAL-BAL-2020'!O454+'DES-TRIAL-BAL-2020'!O454+'DMP-TRIAL-BAL-2020'!O454</f>
        <v>0</v>
      </c>
      <c r="W454" s="529">
        <f>+'NF-KSF-TRIAL-BAL-2020'!P454+'RA-TRIAL-BAL-2020'!P454+'DES-TRIAL-BAL-2020'!P454+'DMP-TRIAL-BAL-2020'!P454</f>
        <v>0</v>
      </c>
      <c r="X454" s="528">
        <f>+'NF-KSF-TRIAL-BAL-2020'!Q454+'RA-TRIAL-BAL-2020'!Q454+'DES-TRIAL-BAL-2020'!Q454+'DMP-TRIAL-BAL-2020'!Q454</f>
        <v>0</v>
      </c>
      <c r="Y454" s="529">
        <f>+'NF-KSF-TRIAL-BAL-2020'!R454+'RA-TRIAL-BAL-2020'!R454+'DES-TRIAL-BAL-2020'!R454+'DMP-TRIAL-BAL-2020'!R454</f>
        <v>0</v>
      </c>
      <c r="Z454" s="528">
        <f>+'NF-KSF-TRIAL-BAL-2020'!S454+'RA-TRIAL-BAL-2020'!S454+'DES-TRIAL-BAL-2020'!S454+'DMP-TRIAL-BAL-2020'!S454</f>
        <v>0</v>
      </c>
      <c r="AA454" s="347">
        <f>+'NF-KSF-TRIAL-BAL-2020'!T454+'RA-TRIAL-BAL-2020'!T454+'DES-TRIAL-BAL-2020'!T454+'DMP-TRIAL-BAL-2020'!T454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+'NF-KSF-TRIAL-BAL-2020'!O455+'RA-TRIAL-BAL-2020'!O455+'DES-TRIAL-BAL-2020'!O455+'DMP-TRIAL-BAL-2020'!O455</f>
        <v>0</v>
      </c>
      <c r="W455" s="529">
        <f>+'NF-KSF-TRIAL-BAL-2020'!P455+'RA-TRIAL-BAL-2020'!P455+'DES-TRIAL-BAL-2020'!P455+'DMP-TRIAL-BAL-2020'!P455</f>
        <v>0</v>
      </c>
      <c r="X455" s="528">
        <f>+'NF-KSF-TRIAL-BAL-2020'!Q455+'RA-TRIAL-BAL-2020'!Q455+'DES-TRIAL-BAL-2020'!Q455+'DMP-TRIAL-BAL-2020'!Q455</f>
        <v>0</v>
      </c>
      <c r="Y455" s="529">
        <f>+'NF-KSF-TRIAL-BAL-2020'!R455+'RA-TRIAL-BAL-2020'!R455+'DES-TRIAL-BAL-2020'!R455+'DMP-TRIAL-BAL-2020'!R455</f>
        <v>0</v>
      </c>
      <c r="Z455" s="528">
        <f>+'NF-KSF-TRIAL-BAL-2020'!S455+'RA-TRIAL-BAL-2020'!S455+'DES-TRIAL-BAL-2020'!S455+'DMP-TRIAL-BAL-2020'!S455</f>
        <v>0</v>
      </c>
      <c r="AA455" s="347">
        <f>+'NF-KSF-TRIAL-BAL-2020'!T455+'RA-TRIAL-BAL-2020'!T455+'DES-TRIAL-BAL-2020'!T455+'DMP-TRIAL-BAL-2020'!T455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296" t="s">
        <v>2148</v>
      </c>
      <c r="C456" s="2297"/>
      <c r="D456" s="2297"/>
      <c r="E456" s="2297"/>
      <c r="F456" s="2297"/>
      <c r="G456" s="2297"/>
      <c r="H456" s="2297"/>
      <c r="I456" s="2297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+'NF-KSF-TRIAL-BAL-2020'!O456+'RA-TRIAL-BAL-2020'!O456+'DES-TRIAL-BAL-2020'!O456+'DMP-TRIAL-BAL-2020'!O456</f>
        <v>0</v>
      </c>
      <c r="W456" s="529">
        <f>+'NF-KSF-TRIAL-BAL-2020'!P456+'RA-TRIAL-BAL-2020'!P456+'DES-TRIAL-BAL-2020'!P456+'DMP-TRIAL-BAL-2020'!P456</f>
        <v>0</v>
      </c>
      <c r="X456" s="528">
        <f>+'NF-KSF-TRIAL-BAL-2020'!Q456+'RA-TRIAL-BAL-2020'!Q456+'DES-TRIAL-BAL-2020'!Q456+'DMP-TRIAL-BAL-2020'!Q456</f>
        <v>0</v>
      </c>
      <c r="Y456" s="529">
        <f>+'NF-KSF-TRIAL-BAL-2020'!R456+'RA-TRIAL-BAL-2020'!R456+'DES-TRIAL-BAL-2020'!R456+'DMP-TRIAL-BAL-2020'!R456</f>
        <v>0</v>
      </c>
      <c r="Z456" s="528">
        <f>+'NF-KSF-TRIAL-BAL-2020'!S456+'RA-TRIAL-BAL-2020'!S456+'DES-TRIAL-BAL-2020'!S456+'DMP-TRIAL-BAL-2020'!S456</f>
        <v>0</v>
      </c>
      <c r="AA456" s="347">
        <f>+'NF-KSF-TRIAL-BAL-2020'!T456+'RA-TRIAL-BAL-2020'!T456+'DES-TRIAL-BAL-2020'!T456+'DMP-TRIAL-BAL-2020'!T456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/>
      <c r="R457" s="324"/>
      <c r="S457" s="27">
        <f t="shared" si="238"/>
        <v>0</v>
      </c>
      <c r="T457" s="28">
        <f t="shared" si="234"/>
        <v>0</v>
      </c>
      <c r="U457" s="51"/>
      <c r="V457" s="541">
        <f>+'NF-KSF-TRIAL-BAL-2020'!O457+'RA-TRIAL-BAL-2020'!O457+'DES-TRIAL-BAL-2020'!O457+'DMP-TRIAL-BAL-2020'!O457</f>
        <v>0</v>
      </c>
      <c r="W457" s="529">
        <f>+'NF-KSF-TRIAL-BAL-2020'!P457+'RA-TRIAL-BAL-2020'!P457+'DES-TRIAL-BAL-2020'!P457+'DMP-TRIAL-BAL-2020'!P457</f>
        <v>0</v>
      </c>
      <c r="X457" s="528">
        <f>+'NF-KSF-TRIAL-BAL-2020'!Q457+'RA-TRIAL-BAL-2020'!Q457+'DES-TRIAL-BAL-2020'!Q457+'DMP-TRIAL-BAL-2020'!Q457</f>
        <v>0</v>
      </c>
      <c r="Y457" s="529">
        <f>+'NF-KSF-TRIAL-BAL-2020'!R457+'RA-TRIAL-BAL-2020'!R457+'DES-TRIAL-BAL-2020'!R457+'DMP-TRIAL-BAL-2020'!R457</f>
        <v>0</v>
      </c>
      <c r="Z457" s="528">
        <f>+'NF-KSF-TRIAL-BAL-2020'!S457+'RA-TRIAL-BAL-2020'!S457+'DES-TRIAL-BAL-2020'!S457+'DMP-TRIAL-BAL-2020'!S457</f>
        <v>0</v>
      </c>
      <c r="AA457" s="347">
        <f>+'NF-KSF-TRIAL-BAL-2020'!T457+'RA-TRIAL-BAL-2020'!T457+'DES-TRIAL-BAL-2020'!T457+'DMP-TRIAL-BAL-2020'!T457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/>
      <c r="R458" s="324"/>
      <c r="S458" s="27">
        <f t="shared" si="238"/>
        <v>0</v>
      </c>
      <c r="T458" s="28">
        <f t="shared" si="234"/>
        <v>0</v>
      </c>
      <c r="U458" s="51"/>
      <c r="V458" s="541">
        <f>+'NF-KSF-TRIAL-BAL-2020'!O458+'RA-TRIAL-BAL-2020'!O458+'DES-TRIAL-BAL-2020'!O458+'DMP-TRIAL-BAL-2020'!O458</f>
        <v>0</v>
      </c>
      <c r="W458" s="529">
        <f>+'NF-KSF-TRIAL-BAL-2020'!P458+'RA-TRIAL-BAL-2020'!P458+'DES-TRIAL-BAL-2020'!P458+'DMP-TRIAL-BAL-2020'!P458</f>
        <v>0</v>
      </c>
      <c r="X458" s="528">
        <f>+'NF-KSF-TRIAL-BAL-2020'!Q458+'RA-TRIAL-BAL-2020'!Q458+'DES-TRIAL-BAL-2020'!Q458+'DMP-TRIAL-BAL-2020'!Q458</f>
        <v>0</v>
      </c>
      <c r="Y458" s="529">
        <f>+'NF-KSF-TRIAL-BAL-2020'!R458+'RA-TRIAL-BAL-2020'!R458+'DES-TRIAL-BAL-2020'!R458+'DMP-TRIAL-BAL-2020'!R458</f>
        <v>0</v>
      </c>
      <c r="Z458" s="528">
        <f>+'NF-KSF-TRIAL-BAL-2020'!S458+'RA-TRIAL-BAL-2020'!S458+'DES-TRIAL-BAL-2020'!S458+'DMP-TRIAL-BAL-2020'!S458</f>
        <v>0</v>
      </c>
      <c r="AA458" s="347">
        <f>+'NF-KSF-TRIAL-BAL-2020'!T458+'RA-TRIAL-BAL-2020'!T458+'DES-TRIAL-BAL-2020'!T458+'DMP-TRIAL-BAL-2020'!T458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+'NF-KSF-TRIAL-BAL-2020'!O459+'RA-TRIAL-BAL-2020'!O459+'DES-TRIAL-BAL-2020'!O459+'DMP-TRIAL-BAL-2020'!O459</f>
        <v>0</v>
      </c>
      <c r="W459" s="529">
        <f>+'NF-KSF-TRIAL-BAL-2020'!P459+'RA-TRIAL-BAL-2020'!P459+'DES-TRIAL-BAL-2020'!P459+'DMP-TRIAL-BAL-2020'!P459</f>
        <v>0</v>
      </c>
      <c r="X459" s="528">
        <f>+'NF-KSF-TRIAL-BAL-2020'!Q459+'RA-TRIAL-BAL-2020'!Q459+'DES-TRIAL-BAL-2020'!Q459+'DMP-TRIAL-BAL-2020'!Q459</f>
        <v>0</v>
      </c>
      <c r="Y459" s="529">
        <f>+'NF-KSF-TRIAL-BAL-2020'!R459+'RA-TRIAL-BAL-2020'!R459+'DES-TRIAL-BAL-2020'!R459+'DMP-TRIAL-BAL-2020'!R459</f>
        <v>0</v>
      </c>
      <c r="Z459" s="528">
        <f>+'NF-KSF-TRIAL-BAL-2020'!S459+'RA-TRIAL-BAL-2020'!S459+'DES-TRIAL-BAL-2020'!S459+'DMP-TRIAL-BAL-2020'!S459</f>
        <v>0</v>
      </c>
      <c r="AA459" s="347">
        <f>+'NF-KSF-TRIAL-BAL-2020'!T459+'RA-TRIAL-BAL-2020'!T459+'DES-TRIAL-BAL-2020'!T459+'DMP-TRIAL-BAL-2020'!T459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+'NF-KSF-TRIAL-BAL-2020'!O460+'RA-TRIAL-BAL-2020'!O460+'DES-TRIAL-BAL-2020'!O460+'DMP-TRIAL-BAL-2020'!O460</f>
        <v>0</v>
      </c>
      <c r="W460" s="529">
        <f>+'NF-KSF-TRIAL-BAL-2020'!P460+'RA-TRIAL-BAL-2020'!P460+'DES-TRIAL-BAL-2020'!P460+'DMP-TRIAL-BAL-2020'!P460</f>
        <v>0</v>
      </c>
      <c r="X460" s="528">
        <f>+'NF-KSF-TRIAL-BAL-2020'!Q460+'RA-TRIAL-BAL-2020'!Q460+'DES-TRIAL-BAL-2020'!Q460+'DMP-TRIAL-BAL-2020'!Q460</f>
        <v>0</v>
      </c>
      <c r="Y460" s="529">
        <f>+'NF-KSF-TRIAL-BAL-2020'!R460+'RA-TRIAL-BAL-2020'!R460+'DES-TRIAL-BAL-2020'!R460+'DMP-TRIAL-BAL-2020'!R460</f>
        <v>0</v>
      </c>
      <c r="Z460" s="528">
        <f>+'NF-KSF-TRIAL-BAL-2020'!S460+'RA-TRIAL-BAL-2020'!S460+'DES-TRIAL-BAL-2020'!S460+'DMP-TRIAL-BAL-2020'!S460</f>
        <v>0</v>
      </c>
      <c r="AA460" s="347">
        <f>+'NF-KSF-TRIAL-BAL-2020'!T460+'RA-TRIAL-BAL-2020'!T460+'DES-TRIAL-BAL-2020'!T460+'DMP-TRIAL-BAL-2020'!T460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2153</v>
      </c>
      <c r="C461" s="2298"/>
      <c r="D461" s="2298"/>
      <c r="E461" s="2298"/>
      <c r="F461" s="2298"/>
      <c r="G461" s="2298"/>
      <c r="H461" s="2298"/>
      <c r="I461" s="2298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+'NF-KSF-TRIAL-BAL-2020'!O461+'RA-TRIAL-BAL-2020'!O461+'DES-TRIAL-BAL-2020'!O461+'DMP-TRIAL-BAL-2020'!O461</f>
        <v>0</v>
      </c>
      <c r="W461" s="529">
        <f>+'NF-KSF-TRIAL-BAL-2020'!P461+'RA-TRIAL-BAL-2020'!P461+'DES-TRIAL-BAL-2020'!P461+'DMP-TRIAL-BAL-2020'!P461</f>
        <v>0</v>
      </c>
      <c r="X461" s="528">
        <f>+'NF-KSF-TRIAL-BAL-2020'!Q461+'RA-TRIAL-BAL-2020'!Q461+'DES-TRIAL-BAL-2020'!Q461+'DMP-TRIAL-BAL-2020'!Q461</f>
        <v>0</v>
      </c>
      <c r="Y461" s="529">
        <f>+'NF-KSF-TRIAL-BAL-2020'!R461+'RA-TRIAL-BAL-2020'!R461+'DES-TRIAL-BAL-2020'!R461+'DMP-TRIAL-BAL-2020'!R461</f>
        <v>0</v>
      </c>
      <c r="Z461" s="528">
        <f>+'NF-KSF-TRIAL-BAL-2020'!S461+'RA-TRIAL-BAL-2020'!S461+'DES-TRIAL-BAL-2020'!S461+'DMP-TRIAL-BAL-2020'!S461</f>
        <v>0</v>
      </c>
      <c r="AA461" s="347">
        <f>+'NF-KSF-TRIAL-BAL-2020'!T461+'RA-TRIAL-BAL-2020'!T461+'DES-TRIAL-BAL-2020'!T461+'DMP-TRIAL-BAL-2020'!T461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2154</v>
      </c>
      <c r="C462" s="2298"/>
      <c r="D462" s="2298"/>
      <c r="E462" s="2298"/>
      <c r="F462" s="2298"/>
      <c r="G462" s="2298"/>
      <c r="H462" s="2298"/>
      <c r="I462" s="2298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+'NF-KSF-TRIAL-BAL-2020'!O462+'RA-TRIAL-BAL-2020'!O462+'DES-TRIAL-BAL-2020'!O462+'DMP-TRIAL-BAL-2020'!O462</f>
        <v>0</v>
      </c>
      <c r="W462" s="529">
        <f>+'NF-KSF-TRIAL-BAL-2020'!P462+'RA-TRIAL-BAL-2020'!P462+'DES-TRIAL-BAL-2020'!P462+'DMP-TRIAL-BAL-2020'!P462</f>
        <v>0</v>
      </c>
      <c r="X462" s="528">
        <f>+'NF-KSF-TRIAL-BAL-2020'!Q462+'RA-TRIAL-BAL-2020'!Q462+'DES-TRIAL-BAL-2020'!Q462+'DMP-TRIAL-BAL-2020'!Q462</f>
        <v>0</v>
      </c>
      <c r="Y462" s="529">
        <f>+'NF-KSF-TRIAL-BAL-2020'!R462+'RA-TRIAL-BAL-2020'!R462+'DES-TRIAL-BAL-2020'!R462+'DMP-TRIAL-BAL-2020'!R462</f>
        <v>0</v>
      </c>
      <c r="Z462" s="528">
        <f>+'NF-KSF-TRIAL-BAL-2020'!S462+'RA-TRIAL-BAL-2020'!S462+'DES-TRIAL-BAL-2020'!S462+'DMP-TRIAL-BAL-2020'!S462</f>
        <v>0</v>
      </c>
      <c r="AA462" s="347">
        <f>+'NF-KSF-TRIAL-BAL-2020'!T462+'RA-TRIAL-BAL-2020'!T462+'DES-TRIAL-BAL-2020'!T462+'DMP-TRIAL-BAL-2020'!T462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00" t="s">
        <v>2155</v>
      </c>
      <c r="C463" s="2299"/>
      <c r="D463" s="2299"/>
      <c r="E463" s="2299"/>
      <c r="F463" s="2299"/>
      <c r="G463" s="2299"/>
      <c r="H463" s="2299"/>
      <c r="I463" s="2299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+'NF-KSF-TRIAL-BAL-2020'!O463+'RA-TRIAL-BAL-2020'!O463+'DES-TRIAL-BAL-2020'!O463+'DMP-TRIAL-BAL-2020'!O463</f>
        <v>0</v>
      </c>
      <c r="W463" s="529">
        <f>+'NF-KSF-TRIAL-BAL-2020'!P463+'RA-TRIAL-BAL-2020'!P463+'DES-TRIAL-BAL-2020'!P463+'DMP-TRIAL-BAL-2020'!P463</f>
        <v>0</v>
      </c>
      <c r="X463" s="528">
        <f>+'NF-KSF-TRIAL-BAL-2020'!Q463+'RA-TRIAL-BAL-2020'!Q463+'DES-TRIAL-BAL-2020'!Q463+'DMP-TRIAL-BAL-2020'!Q463</f>
        <v>0</v>
      </c>
      <c r="Y463" s="529">
        <f>+'NF-KSF-TRIAL-BAL-2020'!R463+'RA-TRIAL-BAL-2020'!R463+'DES-TRIAL-BAL-2020'!R463+'DMP-TRIAL-BAL-2020'!R463</f>
        <v>0</v>
      </c>
      <c r="Z463" s="528">
        <f>+'NF-KSF-TRIAL-BAL-2020'!S463+'RA-TRIAL-BAL-2020'!S463+'DES-TRIAL-BAL-2020'!S463+'DMP-TRIAL-BAL-2020'!S463</f>
        <v>0</v>
      </c>
      <c r="AA463" s="347">
        <f>+'NF-KSF-TRIAL-BAL-2020'!T463+'RA-TRIAL-BAL-2020'!T463+'DES-TRIAL-BAL-2020'!T463+'DMP-TRIAL-BAL-2020'!T463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+'NF-KSF-TRIAL-BAL-2020'!O464+'RA-TRIAL-BAL-2020'!O464+'DES-TRIAL-BAL-2020'!O464+'DMP-TRIAL-BAL-2020'!O464</f>
        <v>0</v>
      </c>
      <c r="W464" s="529">
        <f>+'NF-KSF-TRIAL-BAL-2020'!P464+'RA-TRIAL-BAL-2020'!P464+'DES-TRIAL-BAL-2020'!P464+'DMP-TRIAL-BAL-2020'!P464</f>
        <v>0</v>
      </c>
      <c r="X464" s="528">
        <f>+'NF-KSF-TRIAL-BAL-2020'!Q464+'RA-TRIAL-BAL-2020'!Q464+'DES-TRIAL-BAL-2020'!Q464+'DMP-TRIAL-BAL-2020'!Q464</f>
        <v>0</v>
      </c>
      <c r="Y464" s="529">
        <f>+'NF-KSF-TRIAL-BAL-2020'!R464+'RA-TRIAL-BAL-2020'!R464+'DES-TRIAL-BAL-2020'!R464+'DMP-TRIAL-BAL-2020'!R464</f>
        <v>0</v>
      </c>
      <c r="Z464" s="528">
        <f>+'NF-KSF-TRIAL-BAL-2020'!S464+'RA-TRIAL-BAL-2020'!S464+'DES-TRIAL-BAL-2020'!S464+'DMP-TRIAL-BAL-2020'!S464</f>
        <v>0</v>
      </c>
      <c r="AA464" s="347">
        <f>+'NF-KSF-TRIAL-BAL-2020'!T464+'RA-TRIAL-BAL-2020'!T464+'DES-TRIAL-BAL-2020'!T464+'DMP-TRIAL-BAL-2020'!T464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+'NF-KSF-TRIAL-BAL-2020'!O465+'RA-TRIAL-BAL-2020'!O465+'DES-TRIAL-BAL-2020'!O465+'DMP-TRIAL-BAL-2020'!O465</f>
        <v>0</v>
      </c>
      <c r="W465" s="529">
        <f>+'NF-KSF-TRIAL-BAL-2020'!P465+'RA-TRIAL-BAL-2020'!P465+'DES-TRIAL-BAL-2020'!P465+'DMP-TRIAL-BAL-2020'!P465</f>
        <v>0</v>
      </c>
      <c r="X465" s="528">
        <f>+'NF-KSF-TRIAL-BAL-2020'!Q465+'RA-TRIAL-BAL-2020'!Q465+'DES-TRIAL-BAL-2020'!Q465+'DMP-TRIAL-BAL-2020'!Q465</f>
        <v>0</v>
      </c>
      <c r="Y465" s="529">
        <f>+'NF-KSF-TRIAL-BAL-2020'!R465+'RA-TRIAL-BAL-2020'!R465+'DES-TRIAL-BAL-2020'!R465+'DMP-TRIAL-BAL-2020'!R465</f>
        <v>0</v>
      </c>
      <c r="Z465" s="528">
        <f>+'NF-KSF-TRIAL-BAL-2020'!S465+'RA-TRIAL-BAL-2020'!S465+'DES-TRIAL-BAL-2020'!S465+'DMP-TRIAL-BAL-2020'!S465</f>
        <v>0</v>
      </c>
      <c r="AA465" s="347">
        <f>+'NF-KSF-TRIAL-BAL-2020'!T465+'RA-TRIAL-BAL-2020'!T465+'DES-TRIAL-BAL-2020'!T465+'DMP-TRIAL-BAL-2020'!T465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+'NF-KSF-TRIAL-BAL-2020'!O466+'RA-TRIAL-BAL-2020'!O466+'DES-TRIAL-BAL-2020'!O466+'DMP-TRIAL-BAL-2020'!O466</f>
        <v>0</v>
      </c>
      <c r="W466" s="529">
        <f>+'NF-KSF-TRIAL-BAL-2020'!P466+'RA-TRIAL-BAL-2020'!P466+'DES-TRIAL-BAL-2020'!P466+'DMP-TRIAL-BAL-2020'!P466</f>
        <v>0</v>
      </c>
      <c r="X466" s="528">
        <f>+'NF-KSF-TRIAL-BAL-2020'!Q466+'RA-TRIAL-BAL-2020'!Q466+'DES-TRIAL-BAL-2020'!Q466+'DMP-TRIAL-BAL-2020'!Q466</f>
        <v>0</v>
      </c>
      <c r="Y466" s="529">
        <f>+'NF-KSF-TRIAL-BAL-2020'!R466+'RA-TRIAL-BAL-2020'!R466+'DES-TRIAL-BAL-2020'!R466+'DMP-TRIAL-BAL-2020'!R466</f>
        <v>0</v>
      </c>
      <c r="Z466" s="528">
        <f>+'NF-KSF-TRIAL-BAL-2020'!S466+'RA-TRIAL-BAL-2020'!S466+'DES-TRIAL-BAL-2020'!S466+'DMP-TRIAL-BAL-2020'!S466</f>
        <v>0</v>
      </c>
      <c r="AA466" s="347">
        <f>+'NF-KSF-TRIAL-BAL-2020'!T466+'RA-TRIAL-BAL-2020'!T466+'DES-TRIAL-BAL-2020'!T466+'DMP-TRIAL-BAL-2020'!T466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+'NF-KSF-TRIAL-BAL-2020'!O467+'RA-TRIAL-BAL-2020'!O467+'DES-TRIAL-BAL-2020'!O467+'DMP-TRIAL-BAL-2020'!O467</f>
        <v>0</v>
      </c>
      <c r="W467" s="529">
        <f>+'NF-KSF-TRIAL-BAL-2020'!P467+'RA-TRIAL-BAL-2020'!P467+'DES-TRIAL-BAL-2020'!P467+'DMP-TRIAL-BAL-2020'!P467</f>
        <v>0</v>
      </c>
      <c r="X467" s="528">
        <f>+'NF-KSF-TRIAL-BAL-2020'!Q467+'RA-TRIAL-BAL-2020'!Q467+'DES-TRIAL-BAL-2020'!Q467+'DMP-TRIAL-BAL-2020'!Q467</f>
        <v>0</v>
      </c>
      <c r="Y467" s="529">
        <f>+'NF-KSF-TRIAL-BAL-2020'!R467+'RA-TRIAL-BAL-2020'!R467+'DES-TRIAL-BAL-2020'!R467+'DMP-TRIAL-BAL-2020'!R467</f>
        <v>0</v>
      </c>
      <c r="Z467" s="528">
        <f>+'NF-KSF-TRIAL-BAL-2020'!S467+'RA-TRIAL-BAL-2020'!S467+'DES-TRIAL-BAL-2020'!S467+'DMP-TRIAL-BAL-2020'!S467</f>
        <v>0</v>
      </c>
      <c r="AA467" s="347">
        <f>+'NF-KSF-TRIAL-BAL-2020'!T467+'RA-TRIAL-BAL-2020'!T467+'DES-TRIAL-BAL-2020'!T467+'DMP-TRIAL-BAL-2020'!T467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+'NF-KSF-TRIAL-BAL-2020'!O468+'RA-TRIAL-BAL-2020'!O468+'DES-TRIAL-BAL-2020'!O468+'DMP-TRIAL-BAL-2020'!O468</f>
        <v>0</v>
      </c>
      <c r="W468" s="529">
        <f>+'NF-KSF-TRIAL-BAL-2020'!P468+'RA-TRIAL-BAL-2020'!P468+'DES-TRIAL-BAL-2020'!P468+'DMP-TRIAL-BAL-2020'!P468</f>
        <v>0</v>
      </c>
      <c r="X468" s="528">
        <f>+'NF-KSF-TRIAL-BAL-2020'!Q468+'RA-TRIAL-BAL-2020'!Q468+'DES-TRIAL-BAL-2020'!Q468+'DMP-TRIAL-BAL-2020'!Q468</f>
        <v>0</v>
      </c>
      <c r="Y468" s="529">
        <f>+'NF-KSF-TRIAL-BAL-2020'!R468+'RA-TRIAL-BAL-2020'!R468+'DES-TRIAL-BAL-2020'!R468+'DMP-TRIAL-BAL-2020'!R468</f>
        <v>0</v>
      </c>
      <c r="Z468" s="528">
        <f>+'NF-KSF-TRIAL-BAL-2020'!S468+'RA-TRIAL-BAL-2020'!S468+'DES-TRIAL-BAL-2020'!S468+'DMP-TRIAL-BAL-2020'!S468</f>
        <v>0</v>
      </c>
      <c r="AA468" s="347">
        <f>+'NF-KSF-TRIAL-BAL-2020'!T468+'RA-TRIAL-BAL-2020'!T468+'DES-TRIAL-BAL-2020'!T468+'DMP-TRIAL-BAL-2020'!T468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+'NF-KSF-TRIAL-BAL-2020'!O469+'RA-TRIAL-BAL-2020'!O469+'DES-TRIAL-BAL-2020'!O469+'DMP-TRIAL-BAL-2020'!O469</f>
        <v>0</v>
      </c>
      <c r="W469" s="529">
        <f>+'NF-KSF-TRIAL-BAL-2020'!P469+'RA-TRIAL-BAL-2020'!P469+'DES-TRIAL-BAL-2020'!P469+'DMP-TRIAL-BAL-2020'!P469</f>
        <v>0</v>
      </c>
      <c r="X469" s="528">
        <f>+'NF-KSF-TRIAL-BAL-2020'!Q469+'RA-TRIAL-BAL-2020'!Q469+'DES-TRIAL-BAL-2020'!Q469+'DMP-TRIAL-BAL-2020'!Q469</f>
        <v>0</v>
      </c>
      <c r="Y469" s="529">
        <f>+'NF-KSF-TRIAL-BAL-2020'!R469+'RA-TRIAL-BAL-2020'!R469+'DES-TRIAL-BAL-2020'!R469+'DMP-TRIAL-BAL-2020'!R469</f>
        <v>0</v>
      </c>
      <c r="Z469" s="528">
        <f>+'NF-KSF-TRIAL-BAL-2020'!S469+'RA-TRIAL-BAL-2020'!S469+'DES-TRIAL-BAL-2020'!S469+'DMP-TRIAL-BAL-2020'!S469</f>
        <v>0</v>
      </c>
      <c r="AA469" s="347">
        <f>+'NF-KSF-TRIAL-BAL-2020'!T469+'RA-TRIAL-BAL-2020'!T469+'DES-TRIAL-BAL-2020'!T469+'DMP-TRIAL-BAL-2020'!T469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+'NF-KSF-TRIAL-BAL-2020'!O470+'RA-TRIAL-BAL-2020'!O470+'DES-TRIAL-BAL-2020'!O470+'DMP-TRIAL-BAL-2020'!O470</f>
        <v>0</v>
      </c>
      <c r="W470" s="529">
        <f>+'NF-KSF-TRIAL-BAL-2020'!P470+'RA-TRIAL-BAL-2020'!P470+'DES-TRIAL-BAL-2020'!P470+'DMP-TRIAL-BAL-2020'!P470</f>
        <v>0</v>
      </c>
      <c r="X470" s="528">
        <f>+'NF-KSF-TRIAL-BAL-2020'!Q470+'RA-TRIAL-BAL-2020'!Q470+'DES-TRIAL-BAL-2020'!Q470+'DMP-TRIAL-BAL-2020'!Q470</f>
        <v>0</v>
      </c>
      <c r="Y470" s="529">
        <f>+'NF-KSF-TRIAL-BAL-2020'!R470+'RA-TRIAL-BAL-2020'!R470+'DES-TRIAL-BAL-2020'!R470+'DMP-TRIAL-BAL-2020'!R470</f>
        <v>0</v>
      </c>
      <c r="Z470" s="528">
        <f>+'NF-KSF-TRIAL-BAL-2020'!S470+'RA-TRIAL-BAL-2020'!S470+'DES-TRIAL-BAL-2020'!S470+'DMP-TRIAL-BAL-2020'!S470</f>
        <v>0</v>
      </c>
      <c r="AA470" s="347">
        <f>+'NF-KSF-TRIAL-BAL-2020'!T470+'RA-TRIAL-BAL-2020'!T470+'DES-TRIAL-BAL-2020'!T470+'DMP-TRIAL-BAL-2020'!T470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+'NF-KSF-TRIAL-BAL-2020'!O471+'RA-TRIAL-BAL-2020'!O471+'DES-TRIAL-BAL-2020'!O471+'DMP-TRIAL-BAL-2020'!O471</f>
        <v>0</v>
      </c>
      <c r="W471" s="529">
        <f>+'NF-KSF-TRIAL-BAL-2020'!P471+'RA-TRIAL-BAL-2020'!P471+'DES-TRIAL-BAL-2020'!P471+'DMP-TRIAL-BAL-2020'!P471</f>
        <v>0</v>
      </c>
      <c r="X471" s="528">
        <f>+'NF-KSF-TRIAL-BAL-2020'!Q471+'RA-TRIAL-BAL-2020'!Q471+'DES-TRIAL-BAL-2020'!Q471+'DMP-TRIAL-BAL-2020'!Q471</f>
        <v>0</v>
      </c>
      <c r="Y471" s="529">
        <f>+'NF-KSF-TRIAL-BAL-2020'!R471+'RA-TRIAL-BAL-2020'!R471+'DES-TRIAL-BAL-2020'!R471+'DMP-TRIAL-BAL-2020'!R471</f>
        <v>0</v>
      </c>
      <c r="Z471" s="528">
        <f>+'NF-KSF-TRIAL-BAL-2020'!S471+'RA-TRIAL-BAL-2020'!S471+'DES-TRIAL-BAL-2020'!S471+'DMP-TRIAL-BAL-2020'!S471</f>
        <v>0</v>
      </c>
      <c r="AA471" s="347">
        <f>+'NF-KSF-TRIAL-BAL-2020'!T471+'RA-TRIAL-BAL-2020'!T471+'DES-TRIAL-BAL-2020'!T471+'DMP-TRIAL-BAL-2020'!T471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+'NF-KSF-TRIAL-BAL-2020'!O472+'RA-TRIAL-BAL-2020'!O472+'DES-TRIAL-BAL-2020'!O472+'DMP-TRIAL-BAL-2020'!O472</f>
        <v>0</v>
      </c>
      <c r="W472" s="529">
        <f>+'NF-KSF-TRIAL-BAL-2020'!P472+'RA-TRIAL-BAL-2020'!P472+'DES-TRIAL-BAL-2020'!P472+'DMP-TRIAL-BAL-2020'!P472</f>
        <v>0</v>
      </c>
      <c r="X472" s="528">
        <f>+'NF-KSF-TRIAL-BAL-2020'!Q472+'RA-TRIAL-BAL-2020'!Q472+'DES-TRIAL-BAL-2020'!Q472+'DMP-TRIAL-BAL-2020'!Q472</f>
        <v>0</v>
      </c>
      <c r="Y472" s="529">
        <f>+'NF-KSF-TRIAL-BAL-2020'!R472+'RA-TRIAL-BAL-2020'!R472+'DES-TRIAL-BAL-2020'!R472+'DMP-TRIAL-BAL-2020'!R472</f>
        <v>0</v>
      </c>
      <c r="Z472" s="528">
        <f>+'NF-KSF-TRIAL-BAL-2020'!S472+'RA-TRIAL-BAL-2020'!S472+'DES-TRIAL-BAL-2020'!S472+'DMP-TRIAL-BAL-2020'!S472</f>
        <v>0</v>
      </c>
      <c r="AA472" s="347">
        <f>+'NF-KSF-TRIAL-BAL-2020'!T472+'RA-TRIAL-BAL-2020'!T472+'DES-TRIAL-BAL-2020'!T472+'DMP-TRIAL-BAL-2020'!T472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+'NF-KSF-TRIAL-BAL-2020'!O473+'RA-TRIAL-BAL-2020'!O473+'DES-TRIAL-BAL-2020'!O473+'DMP-TRIAL-BAL-2020'!O473</f>
        <v>0</v>
      </c>
      <c r="W473" s="529">
        <f>+'NF-KSF-TRIAL-BAL-2020'!P473+'RA-TRIAL-BAL-2020'!P473+'DES-TRIAL-BAL-2020'!P473+'DMP-TRIAL-BAL-2020'!P473</f>
        <v>0</v>
      </c>
      <c r="X473" s="528">
        <f>+'NF-KSF-TRIAL-BAL-2020'!Q473+'RA-TRIAL-BAL-2020'!Q473+'DES-TRIAL-BAL-2020'!Q473+'DMP-TRIAL-BAL-2020'!Q473</f>
        <v>0</v>
      </c>
      <c r="Y473" s="529">
        <f>+'NF-KSF-TRIAL-BAL-2020'!R473+'RA-TRIAL-BAL-2020'!R473+'DES-TRIAL-BAL-2020'!R473+'DMP-TRIAL-BAL-2020'!R473</f>
        <v>0</v>
      </c>
      <c r="Z473" s="528">
        <f>+'NF-KSF-TRIAL-BAL-2020'!S473+'RA-TRIAL-BAL-2020'!S473+'DES-TRIAL-BAL-2020'!S473+'DMP-TRIAL-BAL-2020'!S473</f>
        <v>0</v>
      </c>
      <c r="AA473" s="347">
        <f>+'NF-KSF-TRIAL-BAL-2020'!T473+'RA-TRIAL-BAL-2020'!T473+'DES-TRIAL-BAL-2020'!T473+'DMP-TRIAL-BAL-2020'!T473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+'NF-KSF-TRIAL-BAL-2020'!O474+'RA-TRIAL-BAL-2020'!O474+'DES-TRIAL-BAL-2020'!O474+'DMP-TRIAL-BAL-2020'!O474</f>
        <v>0</v>
      </c>
      <c r="W474" s="529">
        <f>+'NF-KSF-TRIAL-BAL-2020'!P474+'RA-TRIAL-BAL-2020'!P474+'DES-TRIAL-BAL-2020'!P474+'DMP-TRIAL-BAL-2020'!P474</f>
        <v>0</v>
      </c>
      <c r="X474" s="528">
        <f>+'NF-KSF-TRIAL-BAL-2020'!Q474+'RA-TRIAL-BAL-2020'!Q474+'DES-TRIAL-BAL-2020'!Q474+'DMP-TRIAL-BAL-2020'!Q474</f>
        <v>0</v>
      </c>
      <c r="Y474" s="529">
        <f>+'NF-KSF-TRIAL-BAL-2020'!R474+'RA-TRIAL-BAL-2020'!R474+'DES-TRIAL-BAL-2020'!R474+'DMP-TRIAL-BAL-2020'!R474</f>
        <v>0</v>
      </c>
      <c r="Z474" s="528">
        <f>+'NF-KSF-TRIAL-BAL-2020'!S474+'RA-TRIAL-BAL-2020'!S474+'DES-TRIAL-BAL-2020'!S474+'DMP-TRIAL-BAL-2020'!S474</f>
        <v>0</v>
      </c>
      <c r="AA474" s="347">
        <f>+'NF-KSF-TRIAL-BAL-2020'!T474+'RA-TRIAL-BAL-2020'!T474+'DES-TRIAL-BAL-2020'!T474+'DMP-TRIAL-BAL-2020'!T474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+'NF-KSF-TRIAL-BAL-2020'!O475+'RA-TRIAL-BAL-2020'!O475+'DES-TRIAL-BAL-2020'!O475+'DMP-TRIAL-BAL-2020'!O475</f>
        <v>0</v>
      </c>
      <c r="W475" s="529">
        <f>+'NF-KSF-TRIAL-BAL-2020'!P475+'RA-TRIAL-BAL-2020'!P475+'DES-TRIAL-BAL-2020'!P475+'DMP-TRIAL-BAL-2020'!P475</f>
        <v>0</v>
      </c>
      <c r="X475" s="528">
        <f>+'NF-KSF-TRIAL-BAL-2020'!Q475+'RA-TRIAL-BAL-2020'!Q475+'DES-TRIAL-BAL-2020'!Q475+'DMP-TRIAL-BAL-2020'!Q475</f>
        <v>0</v>
      </c>
      <c r="Y475" s="529">
        <f>+'NF-KSF-TRIAL-BAL-2020'!R475+'RA-TRIAL-BAL-2020'!R475+'DES-TRIAL-BAL-2020'!R475+'DMP-TRIAL-BAL-2020'!R475</f>
        <v>0</v>
      </c>
      <c r="Z475" s="528">
        <f>+'NF-KSF-TRIAL-BAL-2020'!S475+'RA-TRIAL-BAL-2020'!S475+'DES-TRIAL-BAL-2020'!S475+'DMP-TRIAL-BAL-2020'!S475</f>
        <v>0</v>
      </c>
      <c r="AA475" s="347">
        <f>+'NF-KSF-TRIAL-BAL-2020'!T475+'RA-TRIAL-BAL-2020'!T475+'DES-TRIAL-BAL-2020'!T475+'DMP-TRIAL-BAL-2020'!T475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+'NF-KSF-TRIAL-BAL-2020'!O476+'RA-TRIAL-BAL-2020'!O476+'DES-TRIAL-BAL-2020'!O476+'DMP-TRIAL-BAL-2020'!O476</f>
        <v>0</v>
      </c>
      <c r="W476" s="529">
        <f>+'NF-KSF-TRIAL-BAL-2020'!P476+'RA-TRIAL-BAL-2020'!P476+'DES-TRIAL-BAL-2020'!P476+'DMP-TRIAL-BAL-2020'!P476</f>
        <v>0</v>
      </c>
      <c r="X476" s="528">
        <f>+'NF-KSF-TRIAL-BAL-2020'!Q476+'RA-TRIAL-BAL-2020'!Q476+'DES-TRIAL-BAL-2020'!Q476+'DMP-TRIAL-BAL-2020'!Q476</f>
        <v>0</v>
      </c>
      <c r="Y476" s="529">
        <f>+'NF-KSF-TRIAL-BAL-2020'!R476+'RA-TRIAL-BAL-2020'!R476+'DES-TRIAL-BAL-2020'!R476+'DMP-TRIAL-BAL-2020'!R476</f>
        <v>0</v>
      </c>
      <c r="Z476" s="528">
        <f>+'NF-KSF-TRIAL-BAL-2020'!S476+'RA-TRIAL-BAL-2020'!S476+'DES-TRIAL-BAL-2020'!S476+'DMP-TRIAL-BAL-2020'!S476</f>
        <v>0</v>
      </c>
      <c r="AA476" s="347">
        <f>+'NF-KSF-TRIAL-BAL-2020'!T476+'RA-TRIAL-BAL-2020'!T476+'DES-TRIAL-BAL-2020'!T476+'DMP-TRIAL-BAL-2020'!T476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+'NF-KSF-TRIAL-BAL-2020'!O477+'RA-TRIAL-BAL-2020'!O477+'DES-TRIAL-BAL-2020'!O477+'DMP-TRIAL-BAL-2020'!O477</f>
        <v>0</v>
      </c>
      <c r="W477" s="529">
        <f>+'NF-KSF-TRIAL-BAL-2020'!P477+'RA-TRIAL-BAL-2020'!P477+'DES-TRIAL-BAL-2020'!P477+'DMP-TRIAL-BAL-2020'!P477</f>
        <v>0</v>
      </c>
      <c r="X477" s="528">
        <f>+'NF-KSF-TRIAL-BAL-2020'!Q477+'RA-TRIAL-BAL-2020'!Q477+'DES-TRIAL-BAL-2020'!Q477+'DMP-TRIAL-BAL-2020'!Q477</f>
        <v>0</v>
      </c>
      <c r="Y477" s="529">
        <f>+'NF-KSF-TRIAL-BAL-2020'!R477+'RA-TRIAL-BAL-2020'!R477+'DES-TRIAL-BAL-2020'!R477+'DMP-TRIAL-BAL-2020'!R477</f>
        <v>0</v>
      </c>
      <c r="Z477" s="528">
        <f>+'NF-KSF-TRIAL-BAL-2020'!S477+'RA-TRIAL-BAL-2020'!S477+'DES-TRIAL-BAL-2020'!S477+'DMP-TRIAL-BAL-2020'!S477</f>
        <v>0</v>
      </c>
      <c r="AA477" s="347">
        <f>+'NF-KSF-TRIAL-BAL-2020'!T477+'RA-TRIAL-BAL-2020'!T477+'DES-TRIAL-BAL-2020'!T477+'DMP-TRIAL-BAL-2020'!T477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+'NF-KSF-TRIAL-BAL-2020'!O478+'RA-TRIAL-BAL-2020'!O478+'DES-TRIAL-BAL-2020'!O478+'DMP-TRIAL-BAL-2020'!O478</f>
        <v>0</v>
      </c>
      <c r="W478" s="529">
        <f>+'NF-KSF-TRIAL-BAL-2020'!P478+'RA-TRIAL-BAL-2020'!P478+'DES-TRIAL-BAL-2020'!P478+'DMP-TRIAL-BAL-2020'!P478</f>
        <v>0</v>
      </c>
      <c r="X478" s="528">
        <f>+'NF-KSF-TRIAL-BAL-2020'!Q478+'RA-TRIAL-BAL-2020'!Q478+'DES-TRIAL-BAL-2020'!Q478+'DMP-TRIAL-BAL-2020'!Q478</f>
        <v>0</v>
      </c>
      <c r="Y478" s="529">
        <f>+'NF-KSF-TRIAL-BAL-2020'!R478+'RA-TRIAL-BAL-2020'!R478+'DES-TRIAL-BAL-2020'!R478+'DMP-TRIAL-BAL-2020'!R478</f>
        <v>0</v>
      </c>
      <c r="Z478" s="528">
        <f>+'NF-KSF-TRIAL-BAL-2020'!S478+'RA-TRIAL-BAL-2020'!S478+'DES-TRIAL-BAL-2020'!S478+'DMP-TRIAL-BAL-2020'!S478</f>
        <v>0</v>
      </c>
      <c r="AA478" s="347">
        <f>+'NF-KSF-TRIAL-BAL-2020'!T478+'RA-TRIAL-BAL-2020'!T478+'DES-TRIAL-BAL-2020'!T478+'DMP-TRIAL-BAL-2020'!T478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+'NF-KSF-TRIAL-BAL-2020'!O479+'RA-TRIAL-BAL-2020'!O479+'DES-TRIAL-BAL-2020'!O479+'DMP-TRIAL-BAL-2020'!O479</f>
        <v>0</v>
      </c>
      <c r="W479" s="529">
        <f>+'NF-KSF-TRIAL-BAL-2020'!P479+'RA-TRIAL-BAL-2020'!P479+'DES-TRIAL-BAL-2020'!P479+'DMP-TRIAL-BAL-2020'!P479</f>
        <v>0</v>
      </c>
      <c r="X479" s="528">
        <f>+'NF-KSF-TRIAL-BAL-2020'!Q479+'RA-TRIAL-BAL-2020'!Q479+'DES-TRIAL-BAL-2020'!Q479+'DMP-TRIAL-BAL-2020'!Q479</f>
        <v>0</v>
      </c>
      <c r="Y479" s="529">
        <f>+'NF-KSF-TRIAL-BAL-2020'!R479+'RA-TRIAL-BAL-2020'!R479+'DES-TRIAL-BAL-2020'!R479+'DMP-TRIAL-BAL-2020'!R479</f>
        <v>0</v>
      </c>
      <c r="Z479" s="528">
        <f>+'NF-KSF-TRIAL-BAL-2020'!S479+'RA-TRIAL-BAL-2020'!S479+'DES-TRIAL-BAL-2020'!S479+'DMP-TRIAL-BAL-2020'!S479</f>
        <v>0</v>
      </c>
      <c r="AA479" s="347">
        <f>+'NF-KSF-TRIAL-BAL-2020'!T479+'RA-TRIAL-BAL-2020'!T479+'DES-TRIAL-BAL-2020'!T479+'DMP-TRIAL-BAL-2020'!T479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>
        <v>1452.99</v>
      </c>
      <c r="R480" s="324"/>
      <c r="S480" s="27">
        <f t="shared" si="238"/>
        <v>1452.99</v>
      </c>
      <c r="T480" s="28">
        <f t="shared" si="234"/>
        <v>0</v>
      </c>
      <c r="U480" s="51"/>
      <c r="V480" s="541">
        <f>+'NF-KSF-TRIAL-BAL-2020'!O480+'RA-TRIAL-BAL-2020'!O480+'DES-TRIAL-BAL-2020'!O480+'DMP-TRIAL-BAL-2020'!O480</f>
        <v>0</v>
      </c>
      <c r="W480" s="529">
        <f>+'NF-KSF-TRIAL-BAL-2020'!P480+'RA-TRIAL-BAL-2020'!P480+'DES-TRIAL-BAL-2020'!P480+'DMP-TRIAL-BAL-2020'!P480</f>
        <v>0</v>
      </c>
      <c r="X480" s="528">
        <f>+'NF-KSF-TRIAL-BAL-2020'!Q480+'RA-TRIAL-BAL-2020'!Q480+'DES-TRIAL-BAL-2020'!Q480+'DMP-TRIAL-BAL-2020'!Q480</f>
        <v>0</v>
      </c>
      <c r="Y480" s="529">
        <f>+'NF-KSF-TRIAL-BAL-2020'!R480+'RA-TRIAL-BAL-2020'!R480+'DES-TRIAL-BAL-2020'!R480+'DMP-TRIAL-BAL-2020'!R480</f>
        <v>0</v>
      </c>
      <c r="Z480" s="528">
        <f>+'NF-KSF-TRIAL-BAL-2020'!S480+'RA-TRIAL-BAL-2020'!S480+'DES-TRIAL-BAL-2020'!S480+'DMP-TRIAL-BAL-2020'!S480</f>
        <v>0</v>
      </c>
      <c r="AA480" s="347">
        <f>+'NF-KSF-TRIAL-BAL-2020'!T480+'RA-TRIAL-BAL-2020'!T480+'DES-TRIAL-BAL-2020'!T480+'DMP-TRIAL-BAL-2020'!T480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1452.99</v>
      </c>
      <c r="AN480" s="970">
        <f t="shared" si="233"/>
        <v>0</v>
      </c>
      <c r="AO480" s="326">
        <f t="shared" si="236"/>
        <v>1452.99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+'NF-KSF-TRIAL-BAL-2020'!O481+'RA-TRIAL-BAL-2020'!O481+'DES-TRIAL-BAL-2020'!O481+'DMP-TRIAL-BAL-2020'!O481</f>
        <v>0</v>
      </c>
      <c r="W481" s="529">
        <f>+'NF-KSF-TRIAL-BAL-2020'!P481+'RA-TRIAL-BAL-2020'!P481+'DES-TRIAL-BAL-2020'!P481+'DMP-TRIAL-BAL-2020'!P481</f>
        <v>0</v>
      </c>
      <c r="X481" s="528">
        <f>+'NF-KSF-TRIAL-BAL-2020'!Q481+'RA-TRIAL-BAL-2020'!Q481+'DES-TRIAL-BAL-2020'!Q481+'DMP-TRIAL-BAL-2020'!Q481</f>
        <v>0</v>
      </c>
      <c r="Y481" s="529">
        <f>+'NF-KSF-TRIAL-BAL-2020'!R481+'RA-TRIAL-BAL-2020'!R481+'DES-TRIAL-BAL-2020'!R481+'DMP-TRIAL-BAL-2020'!R481</f>
        <v>0</v>
      </c>
      <c r="Z481" s="528">
        <f>+'NF-KSF-TRIAL-BAL-2020'!S481+'RA-TRIAL-BAL-2020'!S481+'DES-TRIAL-BAL-2020'!S481+'DMP-TRIAL-BAL-2020'!S481</f>
        <v>0</v>
      </c>
      <c r="AA481" s="347">
        <f>+'NF-KSF-TRIAL-BAL-2020'!T481+'RA-TRIAL-BAL-2020'!T481+'DES-TRIAL-BAL-2020'!T481+'DMP-TRIAL-BAL-2020'!T481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+'NF-KSF-TRIAL-BAL-2020'!O482+'RA-TRIAL-BAL-2020'!O482+'DES-TRIAL-BAL-2020'!O482+'DMP-TRIAL-BAL-2020'!O482</f>
        <v>0</v>
      </c>
      <c r="W482" s="529">
        <f>+'NF-KSF-TRIAL-BAL-2020'!P482+'RA-TRIAL-BAL-2020'!P482+'DES-TRIAL-BAL-2020'!P482+'DMP-TRIAL-BAL-2020'!P482</f>
        <v>0</v>
      </c>
      <c r="X482" s="528">
        <f>+'NF-KSF-TRIAL-BAL-2020'!Q482+'RA-TRIAL-BAL-2020'!Q482+'DES-TRIAL-BAL-2020'!Q482+'DMP-TRIAL-BAL-2020'!Q482</f>
        <v>0</v>
      </c>
      <c r="Y482" s="529">
        <f>+'NF-KSF-TRIAL-BAL-2020'!R482+'RA-TRIAL-BAL-2020'!R482+'DES-TRIAL-BAL-2020'!R482+'DMP-TRIAL-BAL-2020'!R482</f>
        <v>0</v>
      </c>
      <c r="Z482" s="528">
        <f>+'NF-KSF-TRIAL-BAL-2020'!S482+'RA-TRIAL-BAL-2020'!S482+'DES-TRIAL-BAL-2020'!S482+'DMP-TRIAL-BAL-2020'!S482</f>
        <v>0</v>
      </c>
      <c r="AA482" s="347">
        <f>+'NF-KSF-TRIAL-BAL-2020'!T482+'RA-TRIAL-BAL-2020'!T482+'DES-TRIAL-BAL-2020'!T482+'DMP-TRIAL-BAL-2020'!T482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+'NF-KSF-TRIAL-BAL-2020'!O483+'RA-TRIAL-BAL-2020'!O483+'DES-TRIAL-BAL-2020'!O483+'DMP-TRIAL-BAL-2020'!O483</f>
        <v>0</v>
      </c>
      <c r="W483" s="529">
        <f>+'NF-KSF-TRIAL-BAL-2020'!P483+'RA-TRIAL-BAL-2020'!P483+'DES-TRIAL-BAL-2020'!P483+'DMP-TRIAL-BAL-2020'!P483</f>
        <v>0</v>
      </c>
      <c r="X483" s="528">
        <f>+'NF-KSF-TRIAL-BAL-2020'!Q483+'RA-TRIAL-BAL-2020'!Q483+'DES-TRIAL-BAL-2020'!Q483+'DMP-TRIAL-BAL-2020'!Q483</f>
        <v>0</v>
      </c>
      <c r="Y483" s="529">
        <f>+'NF-KSF-TRIAL-BAL-2020'!R483+'RA-TRIAL-BAL-2020'!R483+'DES-TRIAL-BAL-2020'!R483+'DMP-TRIAL-BAL-2020'!R483</f>
        <v>0</v>
      </c>
      <c r="Z483" s="528">
        <f>+'NF-KSF-TRIAL-BAL-2020'!S483+'RA-TRIAL-BAL-2020'!S483+'DES-TRIAL-BAL-2020'!S483+'DMP-TRIAL-BAL-2020'!S483</f>
        <v>0</v>
      </c>
      <c r="AA483" s="347">
        <f>+'NF-KSF-TRIAL-BAL-2020'!T483+'RA-TRIAL-BAL-2020'!T483+'DES-TRIAL-BAL-2020'!T483+'DMP-TRIAL-BAL-2020'!T483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+'NF-KSF-TRIAL-BAL-2020'!O484+'RA-TRIAL-BAL-2020'!O484+'DES-TRIAL-BAL-2020'!O484+'DMP-TRIAL-BAL-2020'!O484</f>
        <v>0</v>
      </c>
      <c r="W484" s="529">
        <f>+'NF-KSF-TRIAL-BAL-2020'!P484+'RA-TRIAL-BAL-2020'!P484+'DES-TRIAL-BAL-2020'!P484+'DMP-TRIAL-BAL-2020'!P484</f>
        <v>0</v>
      </c>
      <c r="X484" s="528">
        <f>+'NF-KSF-TRIAL-BAL-2020'!Q484+'RA-TRIAL-BAL-2020'!Q484+'DES-TRIAL-BAL-2020'!Q484+'DMP-TRIAL-BAL-2020'!Q484</f>
        <v>0</v>
      </c>
      <c r="Y484" s="529">
        <f>+'NF-KSF-TRIAL-BAL-2020'!R484+'RA-TRIAL-BAL-2020'!R484+'DES-TRIAL-BAL-2020'!R484+'DMP-TRIAL-BAL-2020'!R484</f>
        <v>0</v>
      </c>
      <c r="Z484" s="528">
        <f>+'NF-KSF-TRIAL-BAL-2020'!S484+'RA-TRIAL-BAL-2020'!S484+'DES-TRIAL-BAL-2020'!S484+'DMP-TRIAL-BAL-2020'!S484</f>
        <v>0</v>
      </c>
      <c r="AA484" s="347">
        <f>+'NF-KSF-TRIAL-BAL-2020'!T484+'RA-TRIAL-BAL-2020'!T484+'DES-TRIAL-BAL-2020'!T484+'DMP-TRIAL-BAL-2020'!T484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+'NF-KSF-TRIAL-BAL-2020'!O485+'RA-TRIAL-BAL-2020'!O485+'DES-TRIAL-BAL-2020'!O485+'DMP-TRIAL-BAL-2020'!O485</f>
        <v>0</v>
      </c>
      <c r="W485" s="529">
        <f>+'NF-KSF-TRIAL-BAL-2020'!P485+'RA-TRIAL-BAL-2020'!P485+'DES-TRIAL-BAL-2020'!P485+'DMP-TRIAL-BAL-2020'!P485</f>
        <v>0</v>
      </c>
      <c r="X485" s="528">
        <f>+'NF-KSF-TRIAL-BAL-2020'!Q485+'RA-TRIAL-BAL-2020'!Q485+'DES-TRIAL-BAL-2020'!Q485+'DMP-TRIAL-BAL-2020'!Q485</f>
        <v>0</v>
      </c>
      <c r="Y485" s="529">
        <f>+'NF-KSF-TRIAL-BAL-2020'!R485+'RA-TRIAL-BAL-2020'!R485+'DES-TRIAL-BAL-2020'!R485+'DMP-TRIAL-BAL-2020'!R485</f>
        <v>0</v>
      </c>
      <c r="Z485" s="528">
        <f>+'NF-KSF-TRIAL-BAL-2020'!S485+'RA-TRIAL-BAL-2020'!S485+'DES-TRIAL-BAL-2020'!S485+'DMP-TRIAL-BAL-2020'!S485</f>
        <v>0</v>
      </c>
      <c r="AA485" s="347">
        <f>+'NF-KSF-TRIAL-BAL-2020'!T485+'RA-TRIAL-BAL-2020'!T485+'DES-TRIAL-BAL-2020'!T485+'DMP-TRIAL-BAL-2020'!T485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+'NF-KSF-TRIAL-BAL-2020'!O486+'RA-TRIAL-BAL-2020'!O486+'DES-TRIAL-BAL-2020'!O486+'DMP-TRIAL-BAL-2020'!O486</f>
        <v>0</v>
      </c>
      <c r="W486" s="529">
        <f>+'NF-KSF-TRIAL-BAL-2020'!P486+'RA-TRIAL-BAL-2020'!P486+'DES-TRIAL-BAL-2020'!P486+'DMP-TRIAL-BAL-2020'!P486</f>
        <v>0</v>
      </c>
      <c r="X486" s="528">
        <f>+'NF-KSF-TRIAL-BAL-2020'!Q486+'RA-TRIAL-BAL-2020'!Q486+'DES-TRIAL-BAL-2020'!Q486+'DMP-TRIAL-BAL-2020'!Q486</f>
        <v>0</v>
      </c>
      <c r="Y486" s="529">
        <f>+'NF-KSF-TRIAL-BAL-2020'!R486+'RA-TRIAL-BAL-2020'!R486+'DES-TRIAL-BAL-2020'!R486+'DMP-TRIAL-BAL-2020'!R486</f>
        <v>0</v>
      </c>
      <c r="Z486" s="528">
        <f>+'NF-KSF-TRIAL-BAL-2020'!S486+'RA-TRIAL-BAL-2020'!S486+'DES-TRIAL-BAL-2020'!S486+'DMP-TRIAL-BAL-2020'!S486</f>
        <v>0</v>
      </c>
      <c r="AA486" s="347">
        <f>+'NF-KSF-TRIAL-BAL-2020'!T486+'RA-TRIAL-BAL-2020'!T486+'DES-TRIAL-BAL-2020'!T486+'DMP-TRIAL-BAL-2020'!T486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+'NF-KSF-TRIAL-BAL-2020'!O487+'RA-TRIAL-BAL-2020'!O487+'DES-TRIAL-BAL-2020'!O487+'DMP-TRIAL-BAL-2020'!O487</f>
        <v>0</v>
      </c>
      <c r="W487" s="529">
        <f>+'NF-KSF-TRIAL-BAL-2020'!P487+'RA-TRIAL-BAL-2020'!P487+'DES-TRIAL-BAL-2020'!P487+'DMP-TRIAL-BAL-2020'!P487</f>
        <v>0</v>
      </c>
      <c r="X487" s="528">
        <f>+'NF-KSF-TRIAL-BAL-2020'!Q487+'RA-TRIAL-BAL-2020'!Q487+'DES-TRIAL-BAL-2020'!Q487+'DMP-TRIAL-BAL-2020'!Q487</f>
        <v>0</v>
      </c>
      <c r="Y487" s="529">
        <f>+'NF-KSF-TRIAL-BAL-2020'!R487+'RA-TRIAL-BAL-2020'!R487+'DES-TRIAL-BAL-2020'!R487+'DMP-TRIAL-BAL-2020'!R487</f>
        <v>0</v>
      </c>
      <c r="Z487" s="528">
        <f>+'NF-KSF-TRIAL-BAL-2020'!S487+'RA-TRIAL-BAL-2020'!S487+'DES-TRIAL-BAL-2020'!S487+'DMP-TRIAL-BAL-2020'!S487</f>
        <v>0</v>
      </c>
      <c r="AA487" s="347">
        <f>+'NF-KSF-TRIAL-BAL-2020'!T487+'RA-TRIAL-BAL-2020'!T487+'DES-TRIAL-BAL-2020'!T487+'DMP-TRIAL-BAL-2020'!T487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+'NF-KSF-TRIAL-BAL-2020'!O488+'RA-TRIAL-BAL-2020'!O488+'DES-TRIAL-BAL-2020'!O488+'DMP-TRIAL-BAL-2020'!O488</f>
        <v>0</v>
      </c>
      <c r="W488" s="529">
        <f>+'NF-KSF-TRIAL-BAL-2020'!P488+'RA-TRIAL-BAL-2020'!P488+'DES-TRIAL-BAL-2020'!P488+'DMP-TRIAL-BAL-2020'!P488</f>
        <v>0</v>
      </c>
      <c r="X488" s="528">
        <f>+'NF-KSF-TRIAL-BAL-2020'!Q488+'RA-TRIAL-BAL-2020'!Q488+'DES-TRIAL-BAL-2020'!Q488+'DMP-TRIAL-BAL-2020'!Q488</f>
        <v>0</v>
      </c>
      <c r="Y488" s="529">
        <f>+'NF-KSF-TRIAL-BAL-2020'!R488+'RA-TRIAL-BAL-2020'!R488+'DES-TRIAL-BAL-2020'!R488+'DMP-TRIAL-BAL-2020'!R488</f>
        <v>0</v>
      </c>
      <c r="Z488" s="528">
        <f>+'NF-KSF-TRIAL-BAL-2020'!S488+'RA-TRIAL-BAL-2020'!S488+'DES-TRIAL-BAL-2020'!S488+'DMP-TRIAL-BAL-2020'!S488</f>
        <v>0</v>
      </c>
      <c r="AA488" s="347">
        <f>+'NF-KSF-TRIAL-BAL-2020'!T488+'RA-TRIAL-BAL-2020'!T488+'DES-TRIAL-BAL-2020'!T488+'DMP-TRIAL-BAL-2020'!T488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+'NF-KSF-TRIAL-BAL-2020'!O489+'RA-TRIAL-BAL-2020'!O489+'DES-TRIAL-BAL-2020'!O489+'DMP-TRIAL-BAL-2020'!O489</f>
        <v>0</v>
      </c>
      <c r="W489" s="529">
        <f>+'NF-KSF-TRIAL-BAL-2020'!P489+'RA-TRIAL-BAL-2020'!P489+'DES-TRIAL-BAL-2020'!P489+'DMP-TRIAL-BAL-2020'!P489</f>
        <v>0</v>
      </c>
      <c r="X489" s="528">
        <f>+'NF-KSF-TRIAL-BAL-2020'!Q489+'RA-TRIAL-BAL-2020'!Q489+'DES-TRIAL-BAL-2020'!Q489+'DMP-TRIAL-BAL-2020'!Q489</f>
        <v>0</v>
      </c>
      <c r="Y489" s="529">
        <f>+'NF-KSF-TRIAL-BAL-2020'!R489+'RA-TRIAL-BAL-2020'!R489+'DES-TRIAL-BAL-2020'!R489+'DMP-TRIAL-BAL-2020'!R489</f>
        <v>0</v>
      </c>
      <c r="Z489" s="528">
        <f>+'NF-KSF-TRIAL-BAL-2020'!S489+'RA-TRIAL-BAL-2020'!S489+'DES-TRIAL-BAL-2020'!S489+'DMP-TRIAL-BAL-2020'!S489</f>
        <v>0</v>
      </c>
      <c r="AA489" s="347">
        <f>+'NF-KSF-TRIAL-BAL-2020'!T489+'RA-TRIAL-BAL-2020'!T489+'DES-TRIAL-BAL-2020'!T489+'DMP-TRIAL-BAL-2020'!T489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+'NF-KSF-TRIAL-BAL-2020'!O490+'RA-TRIAL-BAL-2020'!O490+'DES-TRIAL-BAL-2020'!O490+'DMP-TRIAL-BAL-2020'!O490</f>
        <v>0</v>
      </c>
      <c r="W490" s="529">
        <f>+'NF-KSF-TRIAL-BAL-2020'!P490+'RA-TRIAL-BAL-2020'!P490+'DES-TRIAL-BAL-2020'!P490+'DMP-TRIAL-BAL-2020'!P490</f>
        <v>0</v>
      </c>
      <c r="X490" s="528">
        <f>+'NF-KSF-TRIAL-BAL-2020'!Q490+'RA-TRIAL-BAL-2020'!Q490+'DES-TRIAL-BAL-2020'!Q490+'DMP-TRIAL-BAL-2020'!Q490</f>
        <v>0</v>
      </c>
      <c r="Y490" s="529">
        <f>+'NF-KSF-TRIAL-BAL-2020'!R490+'RA-TRIAL-BAL-2020'!R490+'DES-TRIAL-BAL-2020'!R490+'DMP-TRIAL-BAL-2020'!R490</f>
        <v>0</v>
      </c>
      <c r="Z490" s="528">
        <f>+'NF-KSF-TRIAL-BAL-2020'!S490+'RA-TRIAL-BAL-2020'!S490+'DES-TRIAL-BAL-2020'!S490+'DMP-TRIAL-BAL-2020'!S490</f>
        <v>0</v>
      </c>
      <c r="AA490" s="347">
        <f>+'NF-KSF-TRIAL-BAL-2020'!T490+'RA-TRIAL-BAL-2020'!T490+'DES-TRIAL-BAL-2020'!T490+'DMP-TRIAL-BAL-2020'!T490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+'NF-KSF-TRIAL-BAL-2020'!O491+'RA-TRIAL-BAL-2020'!O491+'DES-TRIAL-BAL-2020'!O491+'DMP-TRIAL-BAL-2020'!O491</f>
        <v>0</v>
      </c>
      <c r="W491" s="529">
        <f>+'NF-KSF-TRIAL-BAL-2020'!P491+'RA-TRIAL-BAL-2020'!P491+'DES-TRIAL-BAL-2020'!P491+'DMP-TRIAL-BAL-2020'!P491</f>
        <v>0</v>
      </c>
      <c r="X491" s="528">
        <f>+'NF-KSF-TRIAL-BAL-2020'!Q491+'RA-TRIAL-BAL-2020'!Q491+'DES-TRIAL-BAL-2020'!Q491+'DMP-TRIAL-BAL-2020'!Q491</f>
        <v>0</v>
      </c>
      <c r="Y491" s="529">
        <f>+'NF-KSF-TRIAL-BAL-2020'!R491+'RA-TRIAL-BAL-2020'!R491+'DES-TRIAL-BAL-2020'!R491+'DMP-TRIAL-BAL-2020'!R491</f>
        <v>0</v>
      </c>
      <c r="Z491" s="528">
        <f>+'NF-KSF-TRIAL-BAL-2020'!S491+'RA-TRIAL-BAL-2020'!S491+'DES-TRIAL-BAL-2020'!S491+'DMP-TRIAL-BAL-2020'!S491</f>
        <v>0</v>
      </c>
      <c r="AA491" s="347">
        <f>+'NF-KSF-TRIAL-BAL-2020'!T491+'RA-TRIAL-BAL-2020'!T491+'DES-TRIAL-BAL-2020'!T491+'DMP-TRIAL-BAL-2020'!T491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+'NF-KSF-TRIAL-BAL-2020'!O492+'RA-TRIAL-BAL-2020'!O492+'DES-TRIAL-BAL-2020'!O492+'DMP-TRIAL-BAL-2020'!O492</f>
        <v>0</v>
      </c>
      <c r="W492" s="529">
        <f>+'NF-KSF-TRIAL-BAL-2020'!P492+'RA-TRIAL-BAL-2020'!P492+'DES-TRIAL-BAL-2020'!P492+'DMP-TRIAL-BAL-2020'!P492</f>
        <v>0</v>
      </c>
      <c r="X492" s="528">
        <f>+'NF-KSF-TRIAL-BAL-2020'!Q492+'RA-TRIAL-BAL-2020'!Q492+'DES-TRIAL-BAL-2020'!Q492+'DMP-TRIAL-BAL-2020'!Q492</f>
        <v>0</v>
      </c>
      <c r="Y492" s="529">
        <f>+'NF-KSF-TRIAL-BAL-2020'!R492+'RA-TRIAL-BAL-2020'!R492+'DES-TRIAL-BAL-2020'!R492+'DMP-TRIAL-BAL-2020'!R492</f>
        <v>0</v>
      </c>
      <c r="Z492" s="528">
        <f>+'NF-KSF-TRIAL-BAL-2020'!S492+'RA-TRIAL-BAL-2020'!S492+'DES-TRIAL-BAL-2020'!S492+'DMP-TRIAL-BAL-2020'!S492</f>
        <v>0</v>
      </c>
      <c r="AA492" s="347">
        <f>+'NF-KSF-TRIAL-BAL-2020'!T492+'RA-TRIAL-BAL-2020'!T492+'DES-TRIAL-BAL-2020'!T492+'DMP-TRIAL-BAL-2020'!T492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+'NF-KSF-TRIAL-BAL-2020'!O493+'RA-TRIAL-BAL-2020'!O493+'DES-TRIAL-BAL-2020'!O493+'DMP-TRIAL-BAL-2020'!O493</f>
        <v>0</v>
      </c>
      <c r="W493" s="529">
        <f>+'NF-KSF-TRIAL-BAL-2020'!P493+'RA-TRIAL-BAL-2020'!P493+'DES-TRIAL-BAL-2020'!P493+'DMP-TRIAL-BAL-2020'!P493</f>
        <v>0</v>
      </c>
      <c r="X493" s="528">
        <f>+'NF-KSF-TRIAL-BAL-2020'!Q493+'RA-TRIAL-BAL-2020'!Q493+'DES-TRIAL-BAL-2020'!Q493+'DMP-TRIAL-BAL-2020'!Q493</f>
        <v>0</v>
      </c>
      <c r="Y493" s="529">
        <f>+'NF-KSF-TRIAL-BAL-2020'!R493+'RA-TRIAL-BAL-2020'!R493+'DES-TRIAL-BAL-2020'!R493+'DMP-TRIAL-BAL-2020'!R493</f>
        <v>0</v>
      </c>
      <c r="Z493" s="528">
        <f>+'NF-KSF-TRIAL-BAL-2020'!S493+'RA-TRIAL-BAL-2020'!S493+'DES-TRIAL-BAL-2020'!S493+'DMP-TRIAL-BAL-2020'!S493</f>
        <v>0</v>
      </c>
      <c r="AA493" s="347">
        <f>+'NF-KSF-TRIAL-BAL-2020'!T493+'RA-TRIAL-BAL-2020'!T493+'DES-TRIAL-BAL-2020'!T493+'DMP-TRIAL-BAL-2020'!T493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+'NF-KSF-TRIAL-BAL-2020'!O494+'RA-TRIAL-BAL-2020'!O494+'DES-TRIAL-BAL-2020'!O494+'DMP-TRIAL-BAL-2020'!O494</f>
        <v>0</v>
      </c>
      <c r="W494" s="529">
        <f>+'NF-KSF-TRIAL-BAL-2020'!P494+'RA-TRIAL-BAL-2020'!P494+'DES-TRIAL-BAL-2020'!P494+'DMP-TRIAL-BAL-2020'!P494</f>
        <v>0</v>
      </c>
      <c r="X494" s="528">
        <f>+'NF-KSF-TRIAL-BAL-2020'!Q494+'RA-TRIAL-BAL-2020'!Q494+'DES-TRIAL-BAL-2020'!Q494+'DMP-TRIAL-BAL-2020'!Q494</f>
        <v>0</v>
      </c>
      <c r="Y494" s="529">
        <f>+'NF-KSF-TRIAL-BAL-2020'!R494+'RA-TRIAL-BAL-2020'!R494+'DES-TRIAL-BAL-2020'!R494+'DMP-TRIAL-BAL-2020'!R494</f>
        <v>0</v>
      </c>
      <c r="Z494" s="528">
        <f>+'NF-KSF-TRIAL-BAL-2020'!S494+'RA-TRIAL-BAL-2020'!S494+'DES-TRIAL-BAL-2020'!S494+'DMP-TRIAL-BAL-2020'!S494</f>
        <v>0</v>
      </c>
      <c r="AA494" s="347">
        <f>+'NF-KSF-TRIAL-BAL-2020'!T494+'RA-TRIAL-BAL-2020'!T494+'DES-TRIAL-BAL-2020'!T494+'DMP-TRIAL-BAL-2020'!T494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+'NF-KSF-TRIAL-BAL-2020'!O495+'RA-TRIAL-BAL-2020'!O495+'DES-TRIAL-BAL-2020'!O495+'DMP-TRIAL-BAL-2020'!O495</f>
        <v>0</v>
      </c>
      <c r="W495" s="529">
        <f>+'NF-KSF-TRIAL-BAL-2020'!P495+'RA-TRIAL-BAL-2020'!P495+'DES-TRIAL-BAL-2020'!P495+'DMP-TRIAL-BAL-2020'!P495</f>
        <v>0</v>
      </c>
      <c r="X495" s="528">
        <f>+'NF-KSF-TRIAL-BAL-2020'!Q495+'RA-TRIAL-BAL-2020'!Q495+'DES-TRIAL-BAL-2020'!Q495+'DMP-TRIAL-BAL-2020'!Q495</f>
        <v>0</v>
      </c>
      <c r="Y495" s="529">
        <f>+'NF-KSF-TRIAL-BAL-2020'!R495+'RA-TRIAL-BAL-2020'!R495+'DES-TRIAL-BAL-2020'!R495+'DMP-TRIAL-BAL-2020'!R495</f>
        <v>0</v>
      </c>
      <c r="Z495" s="528">
        <f>+'NF-KSF-TRIAL-BAL-2020'!S495+'RA-TRIAL-BAL-2020'!S495+'DES-TRIAL-BAL-2020'!S495+'DMP-TRIAL-BAL-2020'!S495</f>
        <v>0</v>
      </c>
      <c r="AA495" s="347">
        <f>+'NF-KSF-TRIAL-BAL-2020'!T495+'RA-TRIAL-BAL-2020'!T495+'DES-TRIAL-BAL-2020'!T495+'DMP-TRIAL-BAL-2020'!T495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+'NF-KSF-TRIAL-BAL-2020'!O496+'RA-TRIAL-BAL-2020'!O496+'DES-TRIAL-BAL-2020'!O496+'DMP-TRIAL-BAL-2020'!O496</f>
        <v>0</v>
      </c>
      <c r="W496" s="529">
        <f>+'NF-KSF-TRIAL-BAL-2020'!P496+'RA-TRIAL-BAL-2020'!P496+'DES-TRIAL-BAL-2020'!P496+'DMP-TRIAL-BAL-2020'!P496</f>
        <v>0</v>
      </c>
      <c r="X496" s="528">
        <f>+'NF-KSF-TRIAL-BAL-2020'!Q496+'RA-TRIAL-BAL-2020'!Q496+'DES-TRIAL-BAL-2020'!Q496+'DMP-TRIAL-BAL-2020'!Q496</f>
        <v>0</v>
      </c>
      <c r="Y496" s="529">
        <f>+'NF-KSF-TRIAL-BAL-2020'!R496+'RA-TRIAL-BAL-2020'!R496+'DES-TRIAL-BAL-2020'!R496+'DMP-TRIAL-BAL-2020'!R496</f>
        <v>0</v>
      </c>
      <c r="Z496" s="528">
        <f>+'NF-KSF-TRIAL-BAL-2020'!S496+'RA-TRIAL-BAL-2020'!S496+'DES-TRIAL-BAL-2020'!S496+'DMP-TRIAL-BAL-2020'!S496</f>
        <v>0</v>
      </c>
      <c r="AA496" s="347">
        <f>+'NF-KSF-TRIAL-BAL-2020'!T496+'RA-TRIAL-BAL-2020'!T496+'DES-TRIAL-BAL-2020'!T496+'DMP-TRIAL-BAL-2020'!T496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+'NF-KSF-TRIAL-BAL-2020'!O497+'RA-TRIAL-BAL-2020'!O497+'DES-TRIAL-BAL-2020'!O497+'DMP-TRIAL-BAL-2020'!O497</f>
        <v>0</v>
      </c>
      <c r="W497" s="529">
        <f>+'NF-KSF-TRIAL-BAL-2020'!P497+'RA-TRIAL-BAL-2020'!P497+'DES-TRIAL-BAL-2020'!P497+'DMP-TRIAL-BAL-2020'!P497</f>
        <v>0</v>
      </c>
      <c r="X497" s="528">
        <f>+'NF-KSF-TRIAL-BAL-2020'!Q497+'RA-TRIAL-BAL-2020'!Q497+'DES-TRIAL-BAL-2020'!Q497+'DMP-TRIAL-BAL-2020'!Q497</f>
        <v>0</v>
      </c>
      <c r="Y497" s="529">
        <f>+'NF-KSF-TRIAL-BAL-2020'!R497+'RA-TRIAL-BAL-2020'!R497+'DES-TRIAL-BAL-2020'!R497+'DMP-TRIAL-BAL-2020'!R497</f>
        <v>0</v>
      </c>
      <c r="Z497" s="528">
        <f>+'NF-KSF-TRIAL-BAL-2020'!S497+'RA-TRIAL-BAL-2020'!S497+'DES-TRIAL-BAL-2020'!S497+'DMP-TRIAL-BAL-2020'!S497</f>
        <v>0</v>
      </c>
      <c r="AA497" s="347">
        <f>+'NF-KSF-TRIAL-BAL-2020'!T497+'RA-TRIAL-BAL-2020'!T497+'DES-TRIAL-BAL-2020'!T497+'DMP-TRIAL-BAL-2020'!T497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+'NF-KSF-TRIAL-BAL-2020'!O498+'RA-TRIAL-BAL-2020'!O498+'DES-TRIAL-BAL-2020'!O498+'DMP-TRIAL-BAL-2020'!O498</f>
        <v>0</v>
      </c>
      <c r="W498" s="529">
        <f>+'NF-KSF-TRIAL-BAL-2020'!P498+'RA-TRIAL-BAL-2020'!P498+'DES-TRIAL-BAL-2020'!P498+'DMP-TRIAL-BAL-2020'!P498</f>
        <v>0</v>
      </c>
      <c r="X498" s="528">
        <f>+'NF-KSF-TRIAL-BAL-2020'!Q498+'RA-TRIAL-BAL-2020'!Q498+'DES-TRIAL-BAL-2020'!Q498+'DMP-TRIAL-BAL-2020'!Q498</f>
        <v>0</v>
      </c>
      <c r="Y498" s="529">
        <f>+'NF-KSF-TRIAL-BAL-2020'!R498+'RA-TRIAL-BAL-2020'!R498+'DES-TRIAL-BAL-2020'!R498+'DMP-TRIAL-BAL-2020'!R498</f>
        <v>0</v>
      </c>
      <c r="Z498" s="528">
        <f>+'NF-KSF-TRIAL-BAL-2020'!S498+'RA-TRIAL-BAL-2020'!S498+'DES-TRIAL-BAL-2020'!S498+'DMP-TRIAL-BAL-2020'!S498</f>
        <v>0</v>
      </c>
      <c r="AA498" s="347">
        <f>+'NF-KSF-TRIAL-BAL-2020'!T498+'RA-TRIAL-BAL-2020'!T498+'DES-TRIAL-BAL-2020'!T498+'DMP-TRIAL-BAL-2020'!T498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+'NF-KSF-TRIAL-BAL-2020'!O499+'RA-TRIAL-BAL-2020'!O499+'DES-TRIAL-BAL-2020'!O499+'DMP-TRIAL-BAL-2020'!O499</f>
        <v>0</v>
      </c>
      <c r="W499" s="529">
        <f>+'NF-KSF-TRIAL-BAL-2020'!P499+'RA-TRIAL-BAL-2020'!P499+'DES-TRIAL-BAL-2020'!P499+'DMP-TRIAL-BAL-2020'!P499</f>
        <v>0</v>
      </c>
      <c r="X499" s="528">
        <f>+'NF-KSF-TRIAL-BAL-2020'!Q499+'RA-TRIAL-BAL-2020'!Q499+'DES-TRIAL-BAL-2020'!Q499+'DMP-TRIAL-BAL-2020'!Q499</f>
        <v>0</v>
      </c>
      <c r="Y499" s="529">
        <f>+'NF-KSF-TRIAL-BAL-2020'!R499+'RA-TRIAL-BAL-2020'!R499+'DES-TRIAL-BAL-2020'!R499+'DMP-TRIAL-BAL-2020'!R499</f>
        <v>0</v>
      </c>
      <c r="Z499" s="528">
        <f>+'NF-KSF-TRIAL-BAL-2020'!S499+'RA-TRIAL-BAL-2020'!S499+'DES-TRIAL-BAL-2020'!S499+'DMP-TRIAL-BAL-2020'!S499</f>
        <v>0</v>
      </c>
      <c r="AA499" s="347">
        <f>+'NF-KSF-TRIAL-BAL-2020'!T499+'RA-TRIAL-BAL-2020'!T499+'DES-TRIAL-BAL-2020'!T499+'DMP-TRIAL-BAL-2020'!T499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+'NF-KSF-TRIAL-BAL-2020'!O500+'RA-TRIAL-BAL-2020'!O500+'DES-TRIAL-BAL-2020'!O500+'DMP-TRIAL-BAL-2020'!O500</f>
        <v>0</v>
      </c>
      <c r="W500" s="529">
        <f>+'NF-KSF-TRIAL-BAL-2020'!P500+'RA-TRIAL-BAL-2020'!P500+'DES-TRIAL-BAL-2020'!P500+'DMP-TRIAL-BAL-2020'!P500</f>
        <v>0</v>
      </c>
      <c r="X500" s="528">
        <f>+'NF-KSF-TRIAL-BAL-2020'!Q500+'RA-TRIAL-BAL-2020'!Q500+'DES-TRIAL-BAL-2020'!Q500+'DMP-TRIAL-BAL-2020'!Q500</f>
        <v>0</v>
      </c>
      <c r="Y500" s="529">
        <f>+'NF-KSF-TRIAL-BAL-2020'!R500+'RA-TRIAL-BAL-2020'!R500+'DES-TRIAL-BAL-2020'!R500+'DMP-TRIAL-BAL-2020'!R500</f>
        <v>0</v>
      </c>
      <c r="Z500" s="528">
        <f>+'NF-KSF-TRIAL-BAL-2020'!S500+'RA-TRIAL-BAL-2020'!S500+'DES-TRIAL-BAL-2020'!S500+'DMP-TRIAL-BAL-2020'!S500</f>
        <v>0</v>
      </c>
      <c r="AA500" s="347">
        <f>+'NF-KSF-TRIAL-BAL-2020'!T500+'RA-TRIAL-BAL-2020'!T500+'DES-TRIAL-BAL-2020'!T500+'DMP-TRIAL-BAL-2020'!T500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+'NF-KSF-TRIAL-BAL-2020'!O501+'RA-TRIAL-BAL-2020'!O501+'DES-TRIAL-BAL-2020'!O501+'DMP-TRIAL-BAL-2020'!O501</f>
        <v>0</v>
      </c>
      <c r="W501" s="529">
        <f>+'NF-KSF-TRIAL-BAL-2020'!P501+'RA-TRIAL-BAL-2020'!P501+'DES-TRIAL-BAL-2020'!P501+'DMP-TRIAL-BAL-2020'!P501</f>
        <v>0</v>
      </c>
      <c r="X501" s="528">
        <f>+'NF-KSF-TRIAL-BAL-2020'!Q501+'RA-TRIAL-BAL-2020'!Q501+'DES-TRIAL-BAL-2020'!Q501+'DMP-TRIAL-BAL-2020'!Q501</f>
        <v>0</v>
      </c>
      <c r="Y501" s="529">
        <f>+'NF-KSF-TRIAL-BAL-2020'!R501+'RA-TRIAL-BAL-2020'!R501+'DES-TRIAL-BAL-2020'!R501+'DMP-TRIAL-BAL-2020'!R501</f>
        <v>0</v>
      </c>
      <c r="Z501" s="528">
        <f>+'NF-KSF-TRIAL-BAL-2020'!S501+'RA-TRIAL-BAL-2020'!S501+'DES-TRIAL-BAL-2020'!S501+'DMP-TRIAL-BAL-2020'!S501</f>
        <v>0</v>
      </c>
      <c r="AA501" s="347">
        <f>+'NF-KSF-TRIAL-BAL-2020'!T501+'RA-TRIAL-BAL-2020'!T501+'DES-TRIAL-BAL-2020'!T501+'DMP-TRIAL-BAL-2020'!T501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+'NF-KSF-TRIAL-BAL-2020'!O502+'RA-TRIAL-BAL-2020'!O502+'DES-TRIAL-BAL-2020'!O502+'DMP-TRIAL-BAL-2020'!O502</f>
        <v>0</v>
      </c>
      <c r="W502" s="529">
        <f>+'NF-KSF-TRIAL-BAL-2020'!P502+'RA-TRIAL-BAL-2020'!P502+'DES-TRIAL-BAL-2020'!P502+'DMP-TRIAL-BAL-2020'!P502</f>
        <v>0</v>
      </c>
      <c r="X502" s="528">
        <f>+'NF-KSF-TRIAL-BAL-2020'!Q502+'RA-TRIAL-BAL-2020'!Q502+'DES-TRIAL-BAL-2020'!Q502+'DMP-TRIAL-BAL-2020'!Q502</f>
        <v>0</v>
      </c>
      <c r="Y502" s="529">
        <f>+'NF-KSF-TRIAL-BAL-2020'!R502+'RA-TRIAL-BAL-2020'!R502+'DES-TRIAL-BAL-2020'!R502+'DMP-TRIAL-BAL-2020'!R502</f>
        <v>0</v>
      </c>
      <c r="Z502" s="528">
        <f>+'NF-KSF-TRIAL-BAL-2020'!S502+'RA-TRIAL-BAL-2020'!S502+'DES-TRIAL-BAL-2020'!S502+'DMP-TRIAL-BAL-2020'!S502</f>
        <v>0</v>
      </c>
      <c r="AA502" s="347">
        <f>+'NF-KSF-TRIAL-BAL-2020'!T502+'RA-TRIAL-BAL-2020'!T502+'DES-TRIAL-BAL-2020'!T502+'DMP-TRIAL-BAL-2020'!T502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+'NF-KSF-TRIAL-BAL-2020'!O503+'RA-TRIAL-BAL-2020'!O503+'DES-TRIAL-BAL-2020'!O503+'DMP-TRIAL-BAL-2020'!O503</f>
        <v>0</v>
      </c>
      <c r="W503" s="529">
        <f>+'NF-KSF-TRIAL-BAL-2020'!P503+'RA-TRIAL-BAL-2020'!P503+'DES-TRIAL-BAL-2020'!P503+'DMP-TRIAL-BAL-2020'!P503</f>
        <v>0</v>
      </c>
      <c r="X503" s="528">
        <f>+'NF-KSF-TRIAL-BAL-2020'!Q503+'RA-TRIAL-BAL-2020'!Q503+'DES-TRIAL-BAL-2020'!Q503+'DMP-TRIAL-BAL-2020'!Q503</f>
        <v>0</v>
      </c>
      <c r="Y503" s="529">
        <f>+'NF-KSF-TRIAL-BAL-2020'!R503+'RA-TRIAL-BAL-2020'!R503+'DES-TRIAL-BAL-2020'!R503+'DMP-TRIAL-BAL-2020'!R503</f>
        <v>0</v>
      </c>
      <c r="Z503" s="528">
        <f>+'NF-KSF-TRIAL-BAL-2020'!S503+'RA-TRIAL-BAL-2020'!S503+'DES-TRIAL-BAL-2020'!S503+'DMP-TRIAL-BAL-2020'!S503</f>
        <v>0</v>
      </c>
      <c r="AA503" s="347">
        <f>+'NF-KSF-TRIAL-BAL-2020'!T503+'RA-TRIAL-BAL-2020'!T503+'DES-TRIAL-BAL-2020'!T503+'DMP-TRIAL-BAL-2020'!T503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+'NF-KSF-TRIAL-BAL-2020'!O504+'RA-TRIAL-BAL-2020'!O504+'DES-TRIAL-BAL-2020'!O504+'DMP-TRIAL-BAL-2020'!O504</f>
        <v>0</v>
      </c>
      <c r="W504" s="529">
        <f>+'NF-KSF-TRIAL-BAL-2020'!P504+'RA-TRIAL-BAL-2020'!P504+'DES-TRIAL-BAL-2020'!P504+'DMP-TRIAL-BAL-2020'!P504</f>
        <v>0</v>
      </c>
      <c r="X504" s="528">
        <f>+'NF-KSF-TRIAL-BAL-2020'!Q504+'RA-TRIAL-BAL-2020'!Q504+'DES-TRIAL-BAL-2020'!Q504+'DMP-TRIAL-BAL-2020'!Q504</f>
        <v>0</v>
      </c>
      <c r="Y504" s="529">
        <f>+'NF-KSF-TRIAL-BAL-2020'!R504+'RA-TRIAL-BAL-2020'!R504+'DES-TRIAL-BAL-2020'!R504+'DMP-TRIAL-BAL-2020'!R504</f>
        <v>0</v>
      </c>
      <c r="Z504" s="528">
        <f>+'NF-KSF-TRIAL-BAL-2020'!S504+'RA-TRIAL-BAL-2020'!S504+'DES-TRIAL-BAL-2020'!S504+'DMP-TRIAL-BAL-2020'!S504</f>
        <v>0</v>
      </c>
      <c r="AA504" s="347">
        <f>+'NF-KSF-TRIAL-BAL-2020'!T504+'RA-TRIAL-BAL-2020'!T504+'DES-TRIAL-BAL-2020'!T504+'DMP-TRIAL-BAL-2020'!T504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+'NF-KSF-TRIAL-BAL-2020'!O505+'RA-TRIAL-BAL-2020'!O505+'DES-TRIAL-BAL-2020'!O505+'DMP-TRIAL-BAL-2020'!O505</f>
        <v>0</v>
      </c>
      <c r="W505" s="529">
        <f>+'NF-KSF-TRIAL-BAL-2020'!P505+'RA-TRIAL-BAL-2020'!P505+'DES-TRIAL-BAL-2020'!P505+'DMP-TRIAL-BAL-2020'!P505</f>
        <v>0</v>
      </c>
      <c r="X505" s="528">
        <f>+'NF-KSF-TRIAL-BAL-2020'!Q505+'RA-TRIAL-BAL-2020'!Q505+'DES-TRIAL-BAL-2020'!Q505+'DMP-TRIAL-BAL-2020'!Q505</f>
        <v>0</v>
      </c>
      <c r="Y505" s="529">
        <f>+'NF-KSF-TRIAL-BAL-2020'!R505+'RA-TRIAL-BAL-2020'!R505+'DES-TRIAL-BAL-2020'!R505+'DMP-TRIAL-BAL-2020'!R505</f>
        <v>0</v>
      </c>
      <c r="Z505" s="528">
        <f>+'NF-KSF-TRIAL-BAL-2020'!S505+'RA-TRIAL-BAL-2020'!S505+'DES-TRIAL-BAL-2020'!S505+'DMP-TRIAL-BAL-2020'!S505</f>
        <v>0</v>
      </c>
      <c r="AA505" s="347">
        <f>+'NF-KSF-TRIAL-BAL-2020'!T505+'RA-TRIAL-BAL-2020'!T505+'DES-TRIAL-BAL-2020'!T505+'DMP-TRIAL-BAL-2020'!T505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+'NF-KSF-TRIAL-BAL-2020'!O506+'RA-TRIAL-BAL-2020'!O506+'DES-TRIAL-BAL-2020'!O506+'DMP-TRIAL-BAL-2020'!O506</f>
        <v>0</v>
      </c>
      <c r="W506" s="529">
        <f>+'NF-KSF-TRIAL-BAL-2020'!P506+'RA-TRIAL-BAL-2020'!P506+'DES-TRIAL-BAL-2020'!P506+'DMP-TRIAL-BAL-2020'!P506</f>
        <v>0</v>
      </c>
      <c r="X506" s="528">
        <f>+'NF-KSF-TRIAL-BAL-2020'!Q506+'RA-TRIAL-BAL-2020'!Q506+'DES-TRIAL-BAL-2020'!Q506+'DMP-TRIAL-BAL-2020'!Q506</f>
        <v>0</v>
      </c>
      <c r="Y506" s="529">
        <f>+'NF-KSF-TRIAL-BAL-2020'!R506+'RA-TRIAL-BAL-2020'!R506+'DES-TRIAL-BAL-2020'!R506+'DMP-TRIAL-BAL-2020'!R506</f>
        <v>0</v>
      </c>
      <c r="Z506" s="528">
        <f>+'NF-KSF-TRIAL-BAL-2020'!S506+'RA-TRIAL-BAL-2020'!S506+'DES-TRIAL-BAL-2020'!S506+'DMP-TRIAL-BAL-2020'!S506</f>
        <v>0</v>
      </c>
      <c r="AA506" s="347">
        <f>+'NF-KSF-TRIAL-BAL-2020'!T506+'RA-TRIAL-BAL-2020'!T506+'DES-TRIAL-BAL-2020'!T506+'DMP-TRIAL-BAL-2020'!T506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+'NF-KSF-TRIAL-BAL-2020'!O507+'RA-TRIAL-BAL-2020'!O507+'DES-TRIAL-BAL-2020'!O507+'DMP-TRIAL-BAL-2020'!O507</f>
        <v>0</v>
      </c>
      <c r="W507" s="529">
        <f>+'NF-KSF-TRIAL-BAL-2020'!P507+'RA-TRIAL-BAL-2020'!P507+'DES-TRIAL-BAL-2020'!P507+'DMP-TRIAL-BAL-2020'!P507</f>
        <v>0</v>
      </c>
      <c r="X507" s="528">
        <f>+'NF-KSF-TRIAL-BAL-2020'!Q507+'RA-TRIAL-BAL-2020'!Q507+'DES-TRIAL-BAL-2020'!Q507+'DMP-TRIAL-BAL-2020'!Q507</f>
        <v>0</v>
      </c>
      <c r="Y507" s="529">
        <f>+'NF-KSF-TRIAL-BAL-2020'!R507+'RA-TRIAL-BAL-2020'!R507+'DES-TRIAL-BAL-2020'!R507+'DMP-TRIAL-BAL-2020'!R507</f>
        <v>0</v>
      </c>
      <c r="Z507" s="528">
        <f>+'NF-KSF-TRIAL-BAL-2020'!S507+'RA-TRIAL-BAL-2020'!S507+'DES-TRIAL-BAL-2020'!S507+'DMP-TRIAL-BAL-2020'!S507</f>
        <v>0</v>
      </c>
      <c r="AA507" s="347">
        <f>+'NF-KSF-TRIAL-BAL-2020'!T507+'RA-TRIAL-BAL-2020'!T507+'DES-TRIAL-BAL-2020'!T507+'DMP-TRIAL-BAL-2020'!T507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+'NF-KSF-TRIAL-BAL-2020'!O508+'RA-TRIAL-BAL-2020'!O508+'DES-TRIAL-BAL-2020'!O508+'DMP-TRIAL-BAL-2020'!O508</f>
        <v>0</v>
      </c>
      <c r="W508" s="529">
        <f>+'NF-KSF-TRIAL-BAL-2020'!P508+'RA-TRIAL-BAL-2020'!P508+'DES-TRIAL-BAL-2020'!P508+'DMP-TRIAL-BAL-2020'!P508</f>
        <v>0</v>
      </c>
      <c r="X508" s="528">
        <f>+'NF-KSF-TRIAL-BAL-2020'!Q508+'RA-TRIAL-BAL-2020'!Q508+'DES-TRIAL-BAL-2020'!Q508+'DMP-TRIAL-BAL-2020'!Q508</f>
        <v>0</v>
      </c>
      <c r="Y508" s="529">
        <f>+'NF-KSF-TRIAL-BAL-2020'!R508+'RA-TRIAL-BAL-2020'!R508+'DES-TRIAL-BAL-2020'!R508+'DMP-TRIAL-BAL-2020'!R508</f>
        <v>0</v>
      </c>
      <c r="Z508" s="528">
        <f>+'NF-KSF-TRIAL-BAL-2020'!S508+'RA-TRIAL-BAL-2020'!S508+'DES-TRIAL-BAL-2020'!S508+'DMP-TRIAL-BAL-2020'!S508</f>
        <v>0</v>
      </c>
      <c r="AA508" s="347">
        <f>+'NF-KSF-TRIAL-BAL-2020'!T508+'RA-TRIAL-BAL-2020'!T508+'DES-TRIAL-BAL-2020'!T508+'DMP-TRIAL-BAL-2020'!T508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+'NF-KSF-TRIAL-BAL-2020'!O509+'RA-TRIAL-BAL-2020'!O509+'DES-TRIAL-BAL-2020'!O509+'DMP-TRIAL-BAL-2020'!O509</f>
        <v>0</v>
      </c>
      <c r="W509" s="529">
        <f>+'NF-KSF-TRIAL-BAL-2020'!P509+'RA-TRIAL-BAL-2020'!P509+'DES-TRIAL-BAL-2020'!P509+'DMP-TRIAL-BAL-2020'!P509</f>
        <v>0</v>
      </c>
      <c r="X509" s="528">
        <f>+'NF-KSF-TRIAL-BAL-2020'!Q509+'RA-TRIAL-BAL-2020'!Q509+'DES-TRIAL-BAL-2020'!Q509+'DMP-TRIAL-BAL-2020'!Q509</f>
        <v>0</v>
      </c>
      <c r="Y509" s="529">
        <f>+'NF-KSF-TRIAL-BAL-2020'!R509+'RA-TRIAL-BAL-2020'!R509+'DES-TRIAL-BAL-2020'!R509+'DMP-TRIAL-BAL-2020'!R509</f>
        <v>0</v>
      </c>
      <c r="Z509" s="528">
        <f>+'NF-KSF-TRIAL-BAL-2020'!S509+'RA-TRIAL-BAL-2020'!S509+'DES-TRIAL-BAL-2020'!S509+'DMP-TRIAL-BAL-2020'!S509</f>
        <v>0</v>
      </c>
      <c r="AA509" s="347">
        <f>+'NF-KSF-TRIAL-BAL-2020'!T509+'RA-TRIAL-BAL-2020'!T509+'DES-TRIAL-BAL-2020'!T509+'DMP-TRIAL-BAL-2020'!T509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+'NF-KSF-TRIAL-BAL-2020'!O510+'RA-TRIAL-BAL-2020'!O510+'DES-TRIAL-BAL-2020'!O510+'DMP-TRIAL-BAL-2020'!O510</f>
        <v>0</v>
      </c>
      <c r="W510" s="529">
        <f>+'NF-KSF-TRIAL-BAL-2020'!P510+'RA-TRIAL-BAL-2020'!P510+'DES-TRIAL-BAL-2020'!P510+'DMP-TRIAL-BAL-2020'!P510</f>
        <v>0</v>
      </c>
      <c r="X510" s="528">
        <f>+'NF-KSF-TRIAL-BAL-2020'!Q510+'RA-TRIAL-BAL-2020'!Q510+'DES-TRIAL-BAL-2020'!Q510+'DMP-TRIAL-BAL-2020'!Q510</f>
        <v>0</v>
      </c>
      <c r="Y510" s="529">
        <f>+'NF-KSF-TRIAL-BAL-2020'!R510+'RA-TRIAL-BAL-2020'!R510+'DES-TRIAL-BAL-2020'!R510+'DMP-TRIAL-BAL-2020'!R510</f>
        <v>0</v>
      </c>
      <c r="Z510" s="528">
        <f>+'NF-KSF-TRIAL-BAL-2020'!S510+'RA-TRIAL-BAL-2020'!S510+'DES-TRIAL-BAL-2020'!S510+'DMP-TRIAL-BAL-2020'!S510</f>
        <v>0</v>
      </c>
      <c r="AA510" s="347">
        <f>+'NF-KSF-TRIAL-BAL-2020'!T510+'RA-TRIAL-BAL-2020'!T510+'DES-TRIAL-BAL-2020'!T510+'DMP-TRIAL-BAL-2020'!T510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/>
      <c r="R511" s="324"/>
      <c r="S511" s="27">
        <f t="shared" si="247"/>
        <v>0</v>
      </c>
      <c r="T511" s="28">
        <f t="shared" si="248"/>
        <v>0</v>
      </c>
      <c r="U511" s="51"/>
      <c r="V511" s="541">
        <f>+'NF-KSF-TRIAL-BAL-2020'!O511+'RA-TRIAL-BAL-2020'!O511+'DES-TRIAL-BAL-2020'!O511+'DMP-TRIAL-BAL-2020'!O511</f>
        <v>0</v>
      </c>
      <c r="W511" s="529">
        <f>+'NF-KSF-TRIAL-BAL-2020'!P511+'RA-TRIAL-BAL-2020'!P511+'DES-TRIAL-BAL-2020'!P511+'DMP-TRIAL-BAL-2020'!P511</f>
        <v>0</v>
      </c>
      <c r="X511" s="528">
        <f>+'NF-KSF-TRIAL-BAL-2020'!Q511+'RA-TRIAL-BAL-2020'!Q511+'DES-TRIAL-BAL-2020'!Q511+'DMP-TRIAL-BAL-2020'!Q511</f>
        <v>0</v>
      </c>
      <c r="Y511" s="529">
        <f>+'NF-KSF-TRIAL-BAL-2020'!R511+'RA-TRIAL-BAL-2020'!R511+'DES-TRIAL-BAL-2020'!R511+'DMP-TRIAL-BAL-2020'!R511</f>
        <v>0</v>
      </c>
      <c r="Z511" s="528">
        <f>+'NF-KSF-TRIAL-BAL-2020'!S511+'RA-TRIAL-BAL-2020'!S511+'DES-TRIAL-BAL-2020'!S511+'DMP-TRIAL-BAL-2020'!S511</f>
        <v>0</v>
      </c>
      <c r="AA511" s="347">
        <f>+'NF-KSF-TRIAL-BAL-2020'!T511+'RA-TRIAL-BAL-2020'!T511+'DES-TRIAL-BAL-2020'!T511+'DMP-TRIAL-BAL-2020'!T511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+'NF-KSF-TRIAL-BAL-2020'!O512+'RA-TRIAL-BAL-2020'!O512+'DES-TRIAL-BAL-2020'!O512+'DMP-TRIAL-BAL-2020'!O512</f>
        <v>0</v>
      </c>
      <c r="W512" s="529">
        <f>+'NF-KSF-TRIAL-BAL-2020'!P512+'RA-TRIAL-BAL-2020'!P512+'DES-TRIAL-BAL-2020'!P512+'DMP-TRIAL-BAL-2020'!P512</f>
        <v>0</v>
      </c>
      <c r="X512" s="528">
        <f>+'NF-KSF-TRIAL-BAL-2020'!Q512+'RA-TRIAL-BAL-2020'!Q512+'DES-TRIAL-BAL-2020'!Q512+'DMP-TRIAL-BAL-2020'!Q512</f>
        <v>0</v>
      </c>
      <c r="Y512" s="529">
        <f>+'NF-KSF-TRIAL-BAL-2020'!R512+'RA-TRIAL-BAL-2020'!R512+'DES-TRIAL-BAL-2020'!R512+'DMP-TRIAL-BAL-2020'!R512</f>
        <v>0</v>
      </c>
      <c r="Z512" s="528">
        <f>+'NF-KSF-TRIAL-BAL-2020'!S512+'RA-TRIAL-BAL-2020'!S512+'DES-TRIAL-BAL-2020'!S512+'DMP-TRIAL-BAL-2020'!S512</f>
        <v>0</v>
      </c>
      <c r="AA512" s="347">
        <f>+'NF-KSF-TRIAL-BAL-2020'!T512+'RA-TRIAL-BAL-2020'!T512+'DES-TRIAL-BAL-2020'!T512+'DMP-TRIAL-BAL-2020'!T512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+'NF-KSF-TRIAL-BAL-2020'!O513+'RA-TRIAL-BAL-2020'!O513+'DES-TRIAL-BAL-2020'!O513+'DMP-TRIAL-BAL-2020'!O513</f>
        <v>0</v>
      </c>
      <c r="W513" s="529">
        <f>+'NF-KSF-TRIAL-BAL-2020'!P513+'RA-TRIAL-BAL-2020'!P513+'DES-TRIAL-BAL-2020'!P513+'DMP-TRIAL-BAL-2020'!P513</f>
        <v>0</v>
      </c>
      <c r="X513" s="528">
        <f>+'NF-KSF-TRIAL-BAL-2020'!Q513+'RA-TRIAL-BAL-2020'!Q513+'DES-TRIAL-BAL-2020'!Q513+'DMP-TRIAL-BAL-2020'!Q513</f>
        <v>0</v>
      </c>
      <c r="Y513" s="529">
        <f>+'NF-KSF-TRIAL-BAL-2020'!R513+'RA-TRIAL-BAL-2020'!R513+'DES-TRIAL-BAL-2020'!R513+'DMP-TRIAL-BAL-2020'!R513</f>
        <v>0</v>
      </c>
      <c r="Z513" s="528">
        <f>+'NF-KSF-TRIAL-BAL-2020'!S513+'RA-TRIAL-BAL-2020'!S513+'DES-TRIAL-BAL-2020'!S513+'DMP-TRIAL-BAL-2020'!S513</f>
        <v>0</v>
      </c>
      <c r="AA513" s="347">
        <f>+'NF-KSF-TRIAL-BAL-2020'!T513+'RA-TRIAL-BAL-2020'!T513+'DES-TRIAL-BAL-2020'!T513+'DMP-TRIAL-BAL-2020'!T513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+'NF-KSF-TRIAL-BAL-2020'!O514+'RA-TRIAL-BAL-2020'!O514+'DES-TRIAL-BAL-2020'!O514+'DMP-TRIAL-BAL-2020'!O514</f>
        <v>0</v>
      </c>
      <c r="W514" s="529">
        <f>+'NF-KSF-TRIAL-BAL-2020'!P514+'RA-TRIAL-BAL-2020'!P514+'DES-TRIAL-BAL-2020'!P514+'DMP-TRIAL-BAL-2020'!P514</f>
        <v>0</v>
      </c>
      <c r="X514" s="528">
        <f>+'NF-KSF-TRIAL-BAL-2020'!Q514+'RA-TRIAL-BAL-2020'!Q514+'DES-TRIAL-BAL-2020'!Q514+'DMP-TRIAL-BAL-2020'!Q514</f>
        <v>0</v>
      </c>
      <c r="Y514" s="529">
        <f>+'NF-KSF-TRIAL-BAL-2020'!R514+'RA-TRIAL-BAL-2020'!R514+'DES-TRIAL-BAL-2020'!R514+'DMP-TRIAL-BAL-2020'!R514</f>
        <v>0</v>
      </c>
      <c r="Z514" s="528">
        <f>+'NF-KSF-TRIAL-BAL-2020'!S514+'RA-TRIAL-BAL-2020'!S514+'DES-TRIAL-BAL-2020'!S514+'DMP-TRIAL-BAL-2020'!S514</f>
        <v>0</v>
      </c>
      <c r="AA514" s="347">
        <f>+'NF-KSF-TRIAL-BAL-2020'!T514+'RA-TRIAL-BAL-2020'!T514+'DES-TRIAL-BAL-2020'!T514+'DMP-TRIAL-BAL-2020'!T514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+'NF-KSF-TRIAL-BAL-2020'!O515+'RA-TRIAL-BAL-2020'!O515+'DES-TRIAL-BAL-2020'!O515+'DMP-TRIAL-BAL-2020'!O515</f>
        <v>0</v>
      </c>
      <c r="W515" s="529">
        <f>+'NF-KSF-TRIAL-BAL-2020'!P515+'RA-TRIAL-BAL-2020'!P515+'DES-TRIAL-BAL-2020'!P515+'DMP-TRIAL-BAL-2020'!P515</f>
        <v>0</v>
      </c>
      <c r="X515" s="528">
        <f>+'NF-KSF-TRIAL-BAL-2020'!Q515+'RA-TRIAL-BAL-2020'!Q515+'DES-TRIAL-BAL-2020'!Q515+'DMP-TRIAL-BAL-2020'!Q515</f>
        <v>0</v>
      </c>
      <c r="Y515" s="529">
        <f>+'NF-KSF-TRIAL-BAL-2020'!R515+'RA-TRIAL-BAL-2020'!R515+'DES-TRIAL-BAL-2020'!R515+'DMP-TRIAL-BAL-2020'!R515</f>
        <v>0</v>
      </c>
      <c r="Z515" s="528">
        <f>+'NF-KSF-TRIAL-BAL-2020'!S515+'RA-TRIAL-BAL-2020'!S515+'DES-TRIAL-BAL-2020'!S515+'DMP-TRIAL-BAL-2020'!S515</f>
        <v>0</v>
      </c>
      <c r="AA515" s="347">
        <f>+'NF-KSF-TRIAL-BAL-2020'!T515+'RA-TRIAL-BAL-2020'!T515+'DES-TRIAL-BAL-2020'!T515+'DMP-TRIAL-BAL-2020'!T515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+'NF-KSF-TRIAL-BAL-2020'!O516+'RA-TRIAL-BAL-2020'!O516+'DES-TRIAL-BAL-2020'!O516+'DMP-TRIAL-BAL-2020'!O516</f>
        <v>0</v>
      </c>
      <c r="W516" s="529">
        <f>+'NF-KSF-TRIAL-BAL-2020'!P516+'RA-TRIAL-BAL-2020'!P516+'DES-TRIAL-BAL-2020'!P516+'DMP-TRIAL-BAL-2020'!P516</f>
        <v>0</v>
      </c>
      <c r="X516" s="528">
        <f>+'NF-KSF-TRIAL-BAL-2020'!Q516+'RA-TRIAL-BAL-2020'!Q516+'DES-TRIAL-BAL-2020'!Q516+'DMP-TRIAL-BAL-2020'!Q516</f>
        <v>0</v>
      </c>
      <c r="Y516" s="529">
        <f>+'NF-KSF-TRIAL-BAL-2020'!R516+'RA-TRIAL-BAL-2020'!R516+'DES-TRIAL-BAL-2020'!R516+'DMP-TRIAL-BAL-2020'!R516</f>
        <v>0</v>
      </c>
      <c r="Z516" s="528">
        <f>+'NF-KSF-TRIAL-BAL-2020'!S516+'RA-TRIAL-BAL-2020'!S516+'DES-TRIAL-BAL-2020'!S516+'DMP-TRIAL-BAL-2020'!S516</f>
        <v>0</v>
      </c>
      <c r="AA516" s="347">
        <f>+'NF-KSF-TRIAL-BAL-2020'!T516+'RA-TRIAL-BAL-2020'!T516+'DES-TRIAL-BAL-2020'!T516+'DMP-TRIAL-BAL-2020'!T516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+'NF-KSF-TRIAL-BAL-2020'!O517+'RA-TRIAL-BAL-2020'!O517+'DES-TRIAL-BAL-2020'!O517+'DMP-TRIAL-BAL-2020'!O517</f>
        <v>0</v>
      </c>
      <c r="W517" s="529">
        <f>+'NF-KSF-TRIAL-BAL-2020'!P517+'RA-TRIAL-BAL-2020'!P517+'DES-TRIAL-BAL-2020'!P517+'DMP-TRIAL-BAL-2020'!P517</f>
        <v>0</v>
      </c>
      <c r="X517" s="528">
        <f>+'NF-KSF-TRIAL-BAL-2020'!Q517+'RA-TRIAL-BAL-2020'!Q517+'DES-TRIAL-BAL-2020'!Q517+'DMP-TRIAL-BAL-2020'!Q517</f>
        <v>0</v>
      </c>
      <c r="Y517" s="529">
        <f>+'NF-KSF-TRIAL-BAL-2020'!R517+'RA-TRIAL-BAL-2020'!R517+'DES-TRIAL-BAL-2020'!R517+'DMP-TRIAL-BAL-2020'!R517</f>
        <v>0</v>
      </c>
      <c r="Z517" s="528">
        <f>+'NF-KSF-TRIAL-BAL-2020'!S517+'RA-TRIAL-BAL-2020'!S517+'DES-TRIAL-BAL-2020'!S517+'DMP-TRIAL-BAL-2020'!S517</f>
        <v>0</v>
      </c>
      <c r="AA517" s="347">
        <f>+'NF-KSF-TRIAL-BAL-2020'!T517+'RA-TRIAL-BAL-2020'!T517+'DES-TRIAL-BAL-2020'!T517+'DMP-TRIAL-BAL-2020'!T517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+'NF-KSF-TRIAL-BAL-2020'!O518+'RA-TRIAL-BAL-2020'!O518+'DES-TRIAL-BAL-2020'!O518+'DMP-TRIAL-BAL-2020'!O518</f>
        <v>0</v>
      </c>
      <c r="W518" s="529">
        <f>+'NF-KSF-TRIAL-BAL-2020'!P518+'RA-TRIAL-BAL-2020'!P518+'DES-TRIAL-BAL-2020'!P518+'DMP-TRIAL-BAL-2020'!P518</f>
        <v>0</v>
      </c>
      <c r="X518" s="528">
        <f>+'NF-KSF-TRIAL-BAL-2020'!Q518+'RA-TRIAL-BAL-2020'!Q518+'DES-TRIAL-BAL-2020'!Q518+'DMP-TRIAL-BAL-2020'!Q518</f>
        <v>0</v>
      </c>
      <c r="Y518" s="529">
        <f>+'NF-KSF-TRIAL-BAL-2020'!R518+'RA-TRIAL-BAL-2020'!R518+'DES-TRIAL-BAL-2020'!R518+'DMP-TRIAL-BAL-2020'!R518</f>
        <v>0</v>
      </c>
      <c r="Z518" s="528">
        <f>+'NF-KSF-TRIAL-BAL-2020'!S518+'RA-TRIAL-BAL-2020'!S518+'DES-TRIAL-BAL-2020'!S518+'DMP-TRIAL-BAL-2020'!S518</f>
        <v>0</v>
      </c>
      <c r="AA518" s="347">
        <f>+'NF-KSF-TRIAL-BAL-2020'!T518+'RA-TRIAL-BAL-2020'!T518+'DES-TRIAL-BAL-2020'!T518+'DMP-TRIAL-BAL-2020'!T518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+'NF-KSF-TRIAL-BAL-2020'!O519+'RA-TRIAL-BAL-2020'!O519+'DES-TRIAL-BAL-2020'!O519+'DMP-TRIAL-BAL-2020'!O519</f>
        <v>0</v>
      </c>
      <c r="W519" s="529">
        <f>+'NF-KSF-TRIAL-BAL-2020'!P519+'RA-TRIAL-BAL-2020'!P519+'DES-TRIAL-BAL-2020'!P519+'DMP-TRIAL-BAL-2020'!P519</f>
        <v>0</v>
      </c>
      <c r="X519" s="528">
        <f>+'NF-KSF-TRIAL-BAL-2020'!Q519+'RA-TRIAL-BAL-2020'!Q519+'DES-TRIAL-BAL-2020'!Q519+'DMP-TRIAL-BAL-2020'!Q519</f>
        <v>0</v>
      </c>
      <c r="Y519" s="529">
        <f>+'NF-KSF-TRIAL-BAL-2020'!R519+'RA-TRIAL-BAL-2020'!R519+'DES-TRIAL-BAL-2020'!R519+'DMP-TRIAL-BAL-2020'!R519</f>
        <v>0</v>
      </c>
      <c r="Z519" s="528">
        <f>+'NF-KSF-TRIAL-BAL-2020'!S519+'RA-TRIAL-BAL-2020'!S519+'DES-TRIAL-BAL-2020'!S519+'DMP-TRIAL-BAL-2020'!S519</f>
        <v>0</v>
      </c>
      <c r="AA519" s="347">
        <f>+'NF-KSF-TRIAL-BAL-2020'!T519+'RA-TRIAL-BAL-2020'!T519+'DES-TRIAL-BAL-2020'!T519+'DMP-TRIAL-BAL-2020'!T519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+'NF-KSF-TRIAL-BAL-2020'!O520+'RA-TRIAL-BAL-2020'!O520+'DES-TRIAL-BAL-2020'!O520+'DMP-TRIAL-BAL-2020'!O520</f>
        <v>0</v>
      </c>
      <c r="W520" s="529">
        <f>+'NF-KSF-TRIAL-BAL-2020'!P520+'RA-TRIAL-BAL-2020'!P520+'DES-TRIAL-BAL-2020'!P520+'DMP-TRIAL-BAL-2020'!P520</f>
        <v>0</v>
      </c>
      <c r="X520" s="528">
        <f>+'NF-KSF-TRIAL-BAL-2020'!Q520+'RA-TRIAL-BAL-2020'!Q520+'DES-TRIAL-BAL-2020'!Q520+'DMP-TRIAL-BAL-2020'!Q520</f>
        <v>0</v>
      </c>
      <c r="Y520" s="529">
        <f>+'NF-KSF-TRIAL-BAL-2020'!R520+'RA-TRIAL-BAL-2020'!R520+'DES-TRIAL-BAL-2020'!R520+'DMP-TRIAL-BAL-2020'!R520</f>
        <v>0</v>
      </c>
      <c r="Z520" s="528">
        <f>+'NF-KSF-TRIAL-BAL-2020'!S520+'RA-TRIAL-BAL-2020'!S520+'DES-TRIAL-BAL-2020'!S520+'DMP-TRIAL-BAL-2020'!S520</f>
        <v>0</v>
      </c>
      <c r="AA520" s="347">
        <f>+'NF-KSF-TRIAL-BAL-2020'!T520+'RA-TRIAL-BAL-2020'!T520+'DES-TRIAL-BAL-2020'!T520+'DMP-TRIAL-BAL-2020'!T520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+'NF-KSF-TRIAL-BAL-2020'!O521+'RA-TRIAL-BAL-2020'!O521+'DES-TRIAL-BAL-2020'!O521+'DMP-TRIAL-BAL-2020'!O521</f>
        <v>0</v>
      </c>
      <c r="W521" s="529">
        <f>+'NF-KSF-TRIAL-BAL-2020'!P521+'RA-TRIAL-BAL-2020'!P521+'DES-TRIAL-BAL-2020'!P521+'DMP-TRIAL-BAL-2020'!P521</f>
        <v>0</v>
      </c>
      <c r="X521" s="528">
        <f>+'NF-KSF-TRIAL-BAL-2020'!Q521+'RA-TRIAL-BAL-2020'!Q521+'DES-TRIAL-BAL-2020'!Q521+'DMP-TRIAL-BAL-2020'!Q521</f>
        <v>0</v>
      </c>
      <c r="Y521" s="529">
        <f>+'NF-KSF-TRIAL-BAL-2020'!R521+'RA-TRIAL-BAL-2020'!R521+'DES-TRIAL-BAL-2020'!R521+'DMP-TRIAL-BAL-2020'!R521</f>
        <v>0</v>
      </c>
      <c r="Z521" s="528">
        <f>+'NF-KSF-TRIAL-BAL-2020'!S521+'RA-TRIAL-BAL-2020'!S521+'DES-TRIAL-BAL-2020'!S521+'DMP-TRIAL-BAL-2020'!S521</f>
        <v>0</v>
      </c>
      <c r="AA521" s="347">
        <f>+'NF-KSF-TRIAL-BAL-2020'!T521+'RA-TRIAL-BAL-2020'!T521+'DES-TRIAL-BAL-2020'!T521+'DMP-TRIAL-BAL-2020'!T521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+'NF-KSF-TRIAL-BAL-2020'!O522+'RA-TRIAL-BAL-2020'!O522+'DES-TRIAL-BAL-2020'!O522+'DMP-TRIAL-BAL-2020'!O522</f>
        <v>0</v>
      </c>
      <c r="W522" s="529">
        <f>+'NF-KSF-TRIAL-BAL-2020'!P522+'RA-TRIAL-BAL-2020'!P522+'DES-TRIAL-BAL-2020'!P522+'DMP-TRIAL-BAL-2020'!P522</f>
        <v>0</v>
      </c>
      <c r="X522" s="528">
        <f>+'NF-KSF-TRIAL-BAL-2020'!Q522+'RA-TRIAL-BAL-2020'!Q522+'DES-TRIAL-BAL-2020'!Q522+'DMP-TRIAL-BAL-2020'!Q522</f>
        <v>0</v>
      </c>
      <c r="Y522" s="529">
        <f>+'NF-KSF-TRIAL-BAL-2020'!R522+'RA-TRIAL-BAL-2020'!R522+'DES-TRIAL-BAL-2020'!R522+'DMP-TRIAL-BAL-2020'!R522</f>
        <v>0</v>
      </c>
      <c r="Z522" s="528">
        <f>+'NF-KSF-TRIAL-BAL-2020'!S522+'RA-TRIAL-BAL-2020'!S522+'DES-TRIAL-BAL-2020'!S522+'DMP-TRIAL-BAL-2020'!S522</f>
        <v>0</v>
      </c>
      <c r="AA522" s="347">
        <f>+'NF-KSF-TRIAL-BAL-2020'!T522+'RA-TRIAL-BAL-2020'!T522+'DES-TRIAL-BAL-2020'!T522+'DMP-TRIAL-BAL-2020'!T522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+'NF-KSF-TRIAL-BAL-2020'!O523+'RA-TRIAL-BAL-2020'!O523+'DES-TRIAL-BAL-2020'!O523+'DMP-TRIAL-BAL-2020'!O523</f>
        <v>0</v>
      </c>
      <c r="W523" s="529">
        <f>+'NF-KSF-TRIAL-BAL-2020'!P523+'RA-TRIAL-BAL-2020'!P523+'DES-TRIAL-BAL-2020'!P523+'DMP-TRIAL-BAL-2020'!P523</f>
        <v>0</v>
      </c>
      <c r="X523" s="528">
        <f>+'NF-KSF-TRIAL-BAL-2020'!Q523+'RA-TRIAL-BAL-2020'!Q523+'DES-TRIAL-BAL-2020'!Q523+'DMP-TRIAL-BAL-2020'!Q523</f>
        <v>0</v>
      </c>
      <c r="Y523" s="529">
        <f>+'NF-KSF-TRIAL-BAL-2020'!R523+'RA-TRIAL-BAL-2020'!R523+'DES-TRIAL-BAL-2020'!R523+'DMP-TRIAL-BAL-2020'!R523</f>
        <v>0</v>
      </c>
      <c r="Z523" s="528">
        <f>+'NF-KSF-TRIAL-BAL-2020'!S523+'RA-TRIAL-BAL-2020'!S523+'DES-TRIAL-BAL-2020'!S523+'DMP-TRIAL-BAL-2020'!S523</f>
        <v>0</v>
      </c>
      <c r="AA523" s="347">
        <f>+'NF-KSF-TRIAL-BAL-2020'!T523+'RA-TRIAL-BAL-2020'!T523+'DES-TRIAL-BAL-2020'!T523+'DMP-TRIAL-BAL-2020'!T523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+'NF-KSF-TRIAL-BAL-2020'!O524+'RA-TRIAL-BAL-2020'!O524+'DES-TRIAL-BAL-2020'!O524+'DMP-TRIAL-BAL-2020'!O524</f>
        <v>0</v>
      </c>
      <c r="W524" s="529">
        <f>+'NF-KSF-TRIAL-BAL-2020'!P524+'RA-TRIAL-BAL-2020'!P524+'DES-TRIAL-BAL-2020'!P524+'DMP-TRIAL-BAL-2020'!P524</f>
        <v>0</v>
      </c>
      <c r="X524" s="528">
        <f>+'NF-KSF-TRIAL-BAL-2020'!Q524+'RA-TRIAL-BAL-2020'!Q524+'DES-TRIAL-BAL-2020'!Q524+'DMP-TRIAL-BAL-2020'!Q524</f>
        <v>0</v>
      </c>
      <c r="Y524" s="529">
        <f>+'NF-KSF-TRIAL-BAL-2020'!R524+'RA-TRIAL-BAL-2020'!R524+'DES-TRIAL-BAL-2020'!R524+'DMP-TRIAL-BAL-2020'!R524</f>
        <v>0</v>
      </c>
      <c r="Z524" s="528">
        <f>+'NF-KSF-TRIAL-BAL-2020'!S524+'RA-TRIAL-BAL-2020'!S524+'DES-TRIAL-BAL-2020'!S524+'DMP-TRIAL-BAL-2020'!S524</f>
        <v>0</v>
      </c>
      <c r="AA524" s="347">
        <f>+'NF-KSF-TRIAL-BAL-2020'!T524+'RA-TRIAL-BAL-2020'!T524+'DES-TRIAL-BAL-2020'!T524+'DMP-TRIAL-BAL-2020'!T524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/>
      <c r="R525" s="324"/>
      <c r="S525" s="27">
        <f t="shared" si="247"/>
        <v>0</v>
      </c>
      <c r="T525" s="28">
        <f t="shared" si="248"/>
        <v>0</v>
      </c>
      <c r="U525" s="51"/>
      <c r="V525" s="541">
        <f>+'NF-KSF-TRIAL-BAL-2020'!O525+'RA-TRIAL-BAL-2020'!O525+'DES-TRIAL-BAL-2020'!O525+'DMP-TRIAL-BAL-2020'!O525</f>
        <v>0</v>
      </c>
      <c r="W525" s="529">
        <f>+'NF-KSF-TRIAL-BAL-2020'!P525+'RA-TRIAL-BAL-2020'!P525+'DES-TRIAL-BAL-2020'!P525+'DMP-TRIAL-BAL-2020'!P525</f>
        <v>0</v>
      </c>
      <c r="X525" s="528">
        <f>+'NF-KSF-TRIAL-BAL-2020'!Q525+'RA-TRIAL-BAL-2020'!Q525+'DES-TRIAL-BAL-2020'!Q525+'DMP-TRIAL-BAL-2020'!Q525</f>
        <v>0</v>
      </c>
      <c r="Y525" s="529">
        <f>+'NF-KSF-TRIAL-BAL-2020'!R525+'RA-TRIAL-BAL-2020'!R525+'DES-TRIAL-BAL-2020'!R525+'DMP-TRIAL-BAL-2020'!R525</f>
        <v>0</v>
      </c>
      <c r="Z525" s="528">
        <f>+'NF-KSF-TRIAL-BAL-2020'!S525+'RA-TRIAL-BAL-2020'!S525+'DES-TRIAL-BAL-2020'!S525+'DMP-TRIAL-BAL-2020'!S525</f>
        <v>0</v>
      </c>
      <c r="AA525" s="347">
        <f>+'NF-KSF-TRIAL-BAL-2020'!T525+'RA-TRIAL-BAL-2020'!T525+'DES-TRIAL-BAL-2020'!T525+'DMP-TRIAL-BAL-2020'!T525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+'NF-KSF-TRIAL-BAL-2020'!O526+'RA-TRIAL-BAL-2020'!O526+'DES-TRIAL-BAL-2020'!O526+'DMP-TRIAL-BAL-2020'!O526</f>
        <v>0</v>
      </c>
      <c r="W526" s="529">
        <f>+'NF-KSF-TRIAL-BAL-2020'!P526+'RA-TRIAL-BAL-2020'!P526+'DES-TRIAL-BAL-2020'!P526+'DMP-TRIAL-BAL-2020'!P526</f>
        <v>0</v>
      </c>
      <c r="X526" s="528">
        <f>+'NF-KSF-TRIAL-BAL-2020'!Q526+'RA-TRIAL-BAL-2020'!Q526+'DES-TRIAL-BAL-2020'!Q526+'DMP-TRIAL-BAL-2020'!Q526</f>
        <v>0</v>
      </c>
      <c r="Y526" s="529">
        <f>+'NF-KSF-TRIAL-BAL-2020'!R526+'RA-TRIAL-BAL-2020'!R526+'DES-TRIAL-BAL-2020'!R526+'DMP-TRIAL-BAL-2020'!R526</f>
        <v>0</v>
      </c>
      <c r="Z526" s="528">
        <f>+'NF-KSF-TRIAL-BAL-2020'!S526+'RA-TRIAL-BAL-2020'!S526+'DES-TRIAL-BAL-2020'!S526+'DMP-TRIAL-BAL-2020'!S526</f>
        <v>0</v>
      </c>
      <c r="AA526" s="347">
        <f>+'NF-KSF-TRIAL-BAL-2020'!T526+'RA-TRIAL-BAL-2020'!T526+'DES-TRIAL-BAL-2020'!T526+'DMP-TRIAL-BAL-2020'!T526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+'NF-KSF-TRIAL-BAL-2020'!O527+'RA-TRIAL-BAL-2020'!O527+'DES-TRIAL-BAL-2020'!O527+'DMP-TRIAL-BAL-2020'!O527</f>
        <v>0</v>
      </c>
      <c r="W527" s="529">
        <f>+'NF-KSF-TRIAL-BAL-2020'!P527+'RA-TRIAL-BAL-2020'!P527+'DES-TRIAL-BAL-2020'!P527+'DMP-TRIAL-BAL-2020'!P527</f>
        <v>0</v>
      </c>
      <c r="X527" s="528">
        <f>+'NF-KSF-TRIAL-BAL-2020'!Q527+'RA-TRIAL-BAL-2020'!Q527+'DES-TRIAL-BAL-2020'!Q527+'DMP-TRIAL-BAL-2020'!Q527</f>
        <v>0</v>
      </c>
      <c r="Y527" s="529">
        <f>+'NF-KSF-TRIAL-BAL-2020'!R527+'RA-TRIAL-BAL-2020'!R527+'DES-TRIAL-BAL-2020'!R527+'DMP-TRIAL-BAL-2020'!R527</f>
        <v>0</v>
      </c>
      <c r="Z527" s="528">
        <f>+'NF-KSF-TRIAL-BAL-2020'!S527+'RA-TRIAL-BAL-2020'!S527+'DES-TRIAL-BAL-2020'!S527+'DMP-TRIAL-BAL-2020'!S527</f>
        <v>0</v>
      </c>
      <c r="AA527" s="347">
        <f>+'NF-KSF-TRIAL-BAL-2020'!T527+'RA-TRIAL-BAL-2020'!T527+'DES-TRIAL-BAL-2020'!T527+'DMP-TRIAL-BAL-2020'!T527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+'NF-KSF-TRIAL-BAL-2020'!O528+'RA-TRIAL-BAL-2020'!O528+'DES-TRIAL-BAL-2020'!O528+'DMP-TRIAL-BAL-2020'!O528</f>
        <v>0</v>
      </c>
      <c r="W528" s="529">
        <f>+'NF-KSF-TRIAL-BAL-2020'!P528+'RA-TRIAL-BAL-2020'!P528+'DES-TRIAL-BAL-2020'!P528+'DMP-TRIAL-BAL-2020'!P528</f>
        <v>0</v>
      </c>
      <c r="X528" s="528">
        <f>+'NF-KSF-TRIAL-BAL-2020'!Q528+'RA-TRIAL-BAL-2020'!Q528+'DES-TRIAL-BAL-2020'!Q528+'DMP-TRIAL-BAL-2020'!Q528</f>
        <v>0</v>
      </c>
      <c r="Y528" s="529">
        <f>+'NF-KSF-TRIAL-BAL-2020'!R528+'RA-TRIAL-BAL-2020'!R528+'DES-TRIAL-BAL-2020'!R528+'DMP-TRIAL-BAL-2020'!R528</f>
        <v>0</v>
      </c>
      <c r="Z528" s="528">
        <f>+'NF-KSF-TRIAL-BAL-2020'!S528+'RA-TRIAL-BAL-2020'!S528+'DES-TRIAL-BAL-2020'!S528+'DMP-TRIAL-BAL-2020'!S528</f>
        <v>0</v>
      </c>
      <c r="AA528" s="347">
        <f>+'NF-KSF-TRIAL-BAL-2020'!T528+'RA-TRIAL-BAL-2020'!T528+'DES-TRIAL-BAL-2020'!T528+'DMP-TRIAL-BAL-2020'!T528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+'NF-KSF-TRIAL-BAL-2020'!O529+'RA-TRIAL-BAL-2020'!O529+'DES-TRIAL-BAL-2020'!O529+'DMP-TRIAL-BAL-2020'!O529</f>
        <v>0</v>
      </c>
      <c r="W529" s="529">
        <f>+'NF-KSF-TRIAL-BAL-2020'!P529+'RA-TRIAL-BAL-2020'!P529+'DES-TRIAL-BAL-2020'!P529+'DMP-TRIAL-BAL-2020'!P529</f>
        <v>0</v>
      </c>
      <c r="X529" s="528">
        <f>+'NF-KSF-TRIAL-BAL-2020'!Q529+'RA-TRIAL-BAL-2020'!Q529+'DES-TRIAL-BAL-2020'!Q529+'DMP-TRIAL-BAL-2020'!Q529</f>
        <v>0</v>
      </c>
      <c r="Y529" s="529">
        <f>+'NF-KSF-TRIAL-BAL-2020'!R529+'RA-TRIAL-BAL-2020'!R529+'DES-TRIAL-BAL-2020'!R529+'DMP-TRIAL-BAL-2020'!R529</f>
        <v>0</v>
      </c>
      <c r="Z529" s="528">
        <f>+'NF-KSF-TRIAL-BAL-2020'!S529+'RA-TRIAL-BAL-2020'!S529+'DES-TRIAL-BAL-2020'!S529+'DMP-TRIAL-BAL-2020'!S529</f>
        <v>0</v>
      </c>
      <c r="AA529" s="347">
        <f>+'NF-KSF-TRIAL-BAL-2020'!T529+'RA-TRIAL-BAL-2020'!T529+'DES-TRIAL-BAL-2020'!T529+'DMP-TRIAL-BAL-2020'!T529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+'NF-KSF-TRIAL-BAL-2020'!O530+'RA-TRIAL-BAL-2020'!O530+'DES-TRIAL-BAL-2020'!O530+'DMP-TRIAL-BAL-2020'!O530</f>
        <v>0</v>
      </c>
      <c r="W530" s="529">
        <f>+'NF-KSF-TRIAL-BAL-2020'!P530+'RA-TRIAL-BAL-2020'!P530+'DES-TRIAL-BAL-2020'!P530+'DMP-TRIAL-BAL-2020'!P530</f>
        <v>0</v>
      </c>
      <c r="X530" s="528">
        <f>+'NF-KSF-TRIAL-BAL-2020'!Q530+'RA-TRIAL-BAL-2020'!Q530+'DES-TRIAL-BAL-2020'!Q530+'DMP-TRIAL-BAL-2020'!Q530</f>
        <v>0</v>
      </c>
      <c r="Y530" s="529">
        <f>+'NF-KSF-TRIAL-BAL-2020'!R530+'RA-TRIAL-BAL-2020'!R530+'DES-TRIAL-BAL-2020'!R530+'DMP-TRIAL-BAL-2020'!R530</f>
        <v>0</v>
      </c>
      <c r="Z530" s="528">
        <f>+'NF-KSF-TRIAL-BAL-2020'!S530+'RA-TRIAL-BAL-2020'!S530+'DES-TRIAL-BAL-2020'!S530+'DMP-TRIAL-BAL-2020'!S530</f>
        <v>0</v>
      </c>
      <c r="AA530" s="347">
        <f>+'NF-KSF-TRIAL-BAL-2020'!T530+'RA-TRIAL-BAL-2020'!T530+'DES-TRIAL-BAL-2020'!T530+'DMP-TRIAL-BAL-2020'!T530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+'NF-KSF-TRIAL-BAL-2020'!O531+'RA-TRIAL-BAL-2020'!O531+'DES-TRIAL-BAL-2020'!O531+'DMP-TRIAL-BAL-2020'!O531</f>
        <v>0</v>
      </c>
      <c r="W531" s="529">
        <f>+'NF-KSF-TRIAL-BAL-2020'!P531+'RA-TRIAL-BAL-2020'!P531+'DES-TRIAL-BAL-2020'!P531+'DMP-TRIAL-BAL-2020'!P531</f>
        <v>0</v>
      </c>
      <c r="X531" s="528">
        <f>+'NF-KSF-TRIAL-BAL-2020'!Q531+'RA-TRIAL-BAL-2020'!Q531+'DES-TRIAL-BAL-2020'!Q531+'DMP-TRIAL-BAL-2020'!Q531</f>
        <v>0</v>
      </c>
      <c r="Y531" s="529">
        <f>+'NF-KSF-TRIAL-BAL-2020'!R531+'RA-TRIAL-BAL-2020'!R531+'DES-TRIAL-BAL-2020'!R531+'DMP-TRIAL-BAL-2020'!R531</f>
        <v>0</v>
      </c>
      <c r="Z531" s="528">
        <f>+'NF-KSF-TRIAL-BAL-2020'!S531+'RA-TRIAL-BAL-2020'!S531+'DES-TRIAL-BAL-2020'!S531+'DMP-TRIAL-BAL-2020'!S531</f>
        <v>0</v>
      </c>
      <c r="AA531" s="347">
        <f>+'NF-KSF-TRIAL-BAL-2020'!T531+'RA-TRIAL-BAL-2020'!T531+'DES-TRIAL-BAL-2020'!T531+'DMP-TRIAL-BAL-2020'!T531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+'NF-KSF-TRIAL-BAL-2020'!O532+'RA-TRIAL-BAL-2020'!O532+'DES-TRIAL-BAL-2020'!O532+'DMP-TRIAL-BAL-2020'!O532</f>
        <v>0</v>
      </c>
      <c r="W532" s="529">
        <f>+'NF-KSF-TRIAL-BAL-2020'!P532+'RA-TRIAL-BAL-2020'!P532+'DES-TRIAL-BAL-2020'!P532+'DMP-TRIAL-BAL-2020'!P532</f>
        <v>0</v>
      </c>
      <c r="X532" s="528">
        <f>+'NF-KSF-TRIAL-BAL-2020'!Q532+'RA-TRIAL-BAL-2020'!Q532+'DES-TRIAL-BAL-2020'!Q532+'DMP-TRIAL-BAL-2020'!Q532</f>
        <v>0</v>
      </c>
      <c r="Y532" s="529">
        <f>+'NF-KSF-TRIAL-BAL-2020'!R532+'RA-TRIAL-BAL-2020'!R532+'DES-TRIAL-BAL-2020'!R532+'DMP-TRIAL-BAL-2020'!R532</f>
        <v>0</v>
      </c>
      <c r="Z532" s="528">
        <f>+'NF-KSF-TRIAL-BAL-2020'!S532+'RA-TRIAL-BAL-2020'!S532+'DES-TRIAL-BAL-2020'!S532+'DMP-TRIAL-BAL-2020'!S532</f>
        <v>0</v>
      </c>
      <c r="AA532" s="347">
        <f>+'NF-KSF-TRIAL-BAL-2020'!T532+'RA-TRIAL-BAL-2020'!T532+'DES-TRIAL-BAL-2020'!T532+'DMP-TRIAL-BAL-2020'!T532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+'NF-KSF-TRIAL-BAL-2020'!O533+'RA-TRIAL-BAL-2020'!O533+'DES-TRIAL-BAL-2020'!O533+'DMP-TRIAL-BAL-2020'!O533</f>
        <v>0</v>
      </c>
      <c r="W533" s="529">
        <f>+'NF-KSF-TRIAL-BAL-2020'!P533+'RA-TRIAL-BAL-2020'!P533+'DES-TRIAL-BAL-2020'!P533+'DMP-TRIAL-BAL-2020'!P533</f>
        <v>0</v>
      </c>
      <c r="X533" s="528">
        <f>+'NF-KSF-TRIAL-BAL-2020'!Q533+'RA-TRIAL-BAL-2020'!Q533+'DES-TRIAL-BAL-2020'!Q533+'DMP-TRIAL-BAL-2020'!Q533</f>
        <v>0</v>
      </c>
      <c r="Y533" s="529">
        <f>+'NF-KSF-TRIAL-BAL-2020'!R533+'RA-TRIAL-BAL-2020'!R533+'DES-TRIAL-BAL-2020'!R533+'DMP-TRIAL-BAL-2020'!R533</f>
        <v>0</v>
      </c>
      <c r="Z533" s="528">
        <f>+'NF-KSF-TRIAL-BAL-2020'!S533+'RA-TRIAL-BAL-2020'!S533+'DES-TRIAL-BAL-2020'!S533+'DMP-TRIAL-BAL-2020'!S533</f>
        <v>0</v>
      </c>
      <c r="AA533" s="347">
        <f>+'NF-KSF-TRIAL-BAL-2020'!T533+'RA-TRIAL-BAL-2020'!T533+'DES-TRIAL-BAL-2020'!T533+'DMP-TRIAL-BAL-2020'!T533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/>
      <c r="R534" s="324"/>
      <c r="S534" s="27">
        <f t="shared" si="247"/>
        <v>0</v>
      </c>
      <c r="T534" s="28">
        <f t="shared" si="248"/>
        <v>0</v>
      </c>
      <c r="U534" s="51"/>
      <c r="V534" s="541">
        <f>+'NF-KSF-TRIAL-BAL-2020'!O534+'RA-TRIAL-BAL-2020'!O534+'DES-TRIAL-BAL-2020'!O534+'DMP-TRIAL-BAL-2020'!O534</f>
        <v>0</v>
      </c>
      <c r="W534" s="529">
        <f>+'NF-KSF-TRIAL-BAL-2020'!P534+'RA-TRIAL-BAL-2020'!P534+'DES-TRIAL-BAL-2020'!P534+'DMP-TRIAL-BAL-2020'!P534</f>
        <v>0</v>
      </c>
      <c r="X534" s="528">
        <f>+'NF-KSF-TRIAL-BAL-2020'!Q534+'RA-TRIAL-BAL-2020'!Q534+'DES-TRIAL-BAL-2020'!Q534+'DMP-TRIAL-BAL-2020'!Q534</f>
        <v>0</v>
      </c>
      <c r="Y534" s="529">
        <f>+'NF-KSF-TRIAL-BAL-2020'!R534+'RA-TRIAL-BAL-2020'!R534+'DES-TRIAL-BAL-2020'!R534+'DMP-TRIAL-BAL-2020'!R534</f>
        <v>0</v>
      </c>
      <c r="Z534" s="528">
        <f>+'NF-KSF-TRIAL-BAL-2020'!S534+'RA-TRIAL-BAL-2020'!S534+'DES-TRIAL-BAL-2020'!S534+'DMP-TRIAL-BAL-2020'!S534</f>
        <v>0</v>
      </c>
      <c r="AA534" s="347">
        <f>+'NF-KSF-TRIAL-BAL-2020'!T534+'RA-TRIAL-BAL-2020'!T534+'DES-TRIAL-BAL-2020'!T534+'DMP-TRIAL-BAL-2020'!T534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+'NF-KSF-TRIAL-BAL-2020'!O535+'RA-TRIAL-BAL-2020'!O535+'DES-TRIAL-BAL-2020'!O535+'DMP-TRIAL-BAL-2020'!O535</f>
        <v>0</v>
      </c>
      <c r="W535" s="529">
        <f>+'NF-KSF-TRIAL-BAL-2020'!P535+'RA-TRIAL-BAL-2020'!P535+'DES-TRIAL-BAL-2020'!P535+'DMP-TRIAL-BAL-2020'!P535</f>
        <v>0</v>
      </c>
      <c r="X535" s="528">
        <f>+'NF-KSF-TRIAL-BAL-2020'!Q535+'RA-TRIAL-BAL-2020'!Q535+'DES-TRIAL-BAL-2020'!Q535+'DMP-TRIAL-BAL-2020'!Q535</f>
        <v>0</v>
      </c>
      <c r="Y535" s="529">
        <f>+'NF-KSF-TRIAL-BAL-2020'!R535+'RA-TRIAL-BAL-2020'!R535+'DES-TRIAL-BAL-2020'!R535+'DMP-TRIAL-BAL-2020'!R535</f>
        <v>0</v>
      </c>
      <c r="Z535" s="528">
        <f>+'NF-KSF-TRIAL-BAL-2020'!S535+'RA-TRIAL-BAL-2020'!S535+'DES-TRIAL-BAL-2020'!S535+'DMP-TRIAL-BAL-2020'!S535</f>
        <v>0</v>
      </c>
      <c r="AA535" s="347">
        <f>+'NF-KSF-TRIAL-BAL-2020'!T535+'RA-TRIAL-BAL-2020'!T535+'DES-TRIAL-BAL-2020'!T535+'DMP-TRIAL-BAL-2020'!T535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+'NF-KSF-TRIAL-BAL-2020'!O536+'RA-TRIAL-BAL-2020'!O536+'DES-TRIAL-BAL-2020'!O536+'DMP-TRIAL-BAL-2020'!O536</f>
        <v>0</v>
      </c>
      <c r="W536" s="529">
        <f>+'NF-KSF-TRIAL-BAL-2020'!P536+'RA-TRIAL-BAL-2020'!P536+'DES-TRIAL-BAL-2020'!P536+'DMP-TRIAL-BAL-2020'!P536</f>
        <v>0</v>
      </c>
      <c r="X536" s="528">
        <f>+'NF-KSF-TRIAL-BAL-2020'!Q536+'RA-TRIAL-BAL-2020'!Q536+'DES-TRIAL-BAL-2020'!Q536+'DMP-TRIAL-BAL-2020'!Q536</f>
        <v>0</v>
      </c>
      <c r="Y536" s="529">
        <f>+'NF-KSF-TRIAL-BAL-2020'!R536+'RA-TRIAL-BAL-2020'!R536+'DES-TRIAL-BAL-2020'!R536+'DMP-TRIAL-BAL-2020'!R536</f>
        <v>0</v>
      </c>
      <c r="Z536" s="528">
        <f>+'NF-KSF-TRIAL-BAL-2020'!S536+'RA-TRIAL-BAL-2020'!S536+'DES-TRIAL-BAL-2020'!S536+'DMP-TRIAL-BAL-2020'!S536</f>
        <v>0</v>
      </c>
      <c r="AA536" s="347">
        <f>+'NF-KSF-TRIAL-BAL-2020'!T536+'RA-TRIAL-BAL-2020'!T536+'DES-TRIAL-BAL-2020'!T536+'DMP-TRIAL-BAL-2020'!T536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+'NF-KSF-TRIAL-BAL-2020'!O537+'RA-TRIAL-BAL-2020'!O537+'DES-TRIAL-BAL-2020'!O537+'DMP-TRIAL-BAL-2020'!O537</f>
        <v>0</v>
      </c>
      <c r="W537" s="529">
        <f>+'NF-KSF-TRIAL-BAL-2020'!P537+'RA-TRIAL-BAL-2020'!P537+'DES-TRIAL-BAL-2020'!P537+'DMP-TRIAL-BAL-2020'!P537</f>
        <v>0</v>
      </c>
      <c r="X537" s="528">
        <f>+'NF-KSF-TRIAL-BAL-2020'!Q537+'RA-TRIAL-BAL-2020'!Q537+'DES-TRIAL-BAL-2020'!Q537+'DMP-TRIAL-BAL-2020'!Q537</f>
        <v>0</v>
      </c>
      <c r="Y537" s="529">
        <f>+'NF-KSF-TRIAL-BAL-2020'!R537+'RA-TRIAL-BAL-2020'!R537+'DES-TRIAL-BAL-2020'!R537+'DMP-TRIAL-BAL-2020'!R537</f>
        <v>0</v>
      </c>
      <c r="Z537" s="528">
        <f>+'NF-KSF-TRIAL-BAL-2020'!S537+'RA-TRIAL-BAL-2020'!S537+'DES-TRIAL-BAL-2020'!S537+'DMP-TRIAL-BAL-2020'!S537</f>
        <v>0</v>
      </c>
      <c r="AA537" s="347">
        <f>+'NF-KSF-TRIAL-BAL-2020'!T537+'RA-TRIAL-BAL-2020'!T537+'DES-TRIAL-BAL-2020'!T537+'DMP-TRIAL-BAL-2020'!T537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+'NF-KSF-TRIAL-BAL-2020'!O538+'RA-TRIAL-BAL-2020'!O538+'DES-TRIAL-BAL-2020'!O538+'DMP-TRIAL-BAL-2020'!O538</f>
        <v>0</v>
      </c>
      <c r="W538" s="529">
        <f>+'NF-KSF-TRIAL-BAL-2020'!P538+'RA-TRIAL-BAL-2020'!P538+'DES-TRIAL-BAL-2020'!P538+'DMP-TRIAL-BAL-2020'!P538</f>
        <v>0</v>
      </c>
      <c r="X538" s="528">
        <f>+'NF-KSF-TRIAL-BAL-2020'!Q538+'RA-TRIAL-BAL-2020'!Q538+'DES-TRIAL-BAL-2020'!Q538+'DMP-TRIAL-BAL-2020'!Q538</f>
        <v>0</v>
      </c>
      <c r="Y538" s="529">
        <f>+'NF-KSF-TRIAL-BAL-2020'!R538+'RA-TRIAL-BAL-2020'!R538+'DES-TRIAL-BAL-2020'!R538+'DMP-TRIAL-BAL-2020'!R538</f>
        <v>0</v>
      </c>
      <c r="Z538" s="528">
        <f>+'NF-KSF-TRIAL-BAL-2020'!S538+'RA-TRIAL-BAL-2020'!S538+'DES-TRIAL-BAL-2020'!S538+'DMP-TRIAL-BAL-2020'!S538</f>
        <v>0</v>
      </c>
      <c r="AA538" s="347">
        <f>+'NF-KSF-TRIAL-BAL-2020'!T538+'RA-TRIAL-BAL-2020'!T538+'DES-TRIAL-BAL-2020'!T538+'DMP-TRIAL-BAL-2020'!T538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+'NF-KSF-TRIAL-BAL-2020'!O539+'RA-TRIAL-BAL-2020'!O539+'DES-TRIAL-BAL-2020'!O539+'DMP-TRIAL-BAL-2020'!O539</f>
        <v>0</v>
      </c>
      <c r="W539" s="529">
        <f>+'NF-KSF-TRIAL-BAL-2020'!P539+'RA-TRIAL-BAL-2020'!P539+'DES-TRIAL-BAL-2020'!P539+'DMP-TRIAL-BAL-2020'!P539</f>
        <v>0</v>
      </c>
      <c r="X539" s="528">
        <f>+'NF-KSF-TRIAL-BAL-2020'!Q539+'RA-TRIAL-BAL-2020'!Q539+'DES-TRIAL-BAL-2020'!Q539+'DMP-TRIAL-BAL-2020'!Q539</f>
        <v>0</v>
      </c>
      <c r="Y539" s="529">
        <f>+'NF-KSF-TRIAL-BAL-2020'!R539+'RA-TRIAL-BAL-2020'!R539+'DES-TRIAL-BAL-2020'!R539+'DMP-TRIAL-BAL-2020'!R539</f>
        <v>0</v>
      </c>
      <c r="Z539" s="528">
        <f>+'NF-KSF-TRIAL-BAL-2020'!S539+'RA-TRIAL-BAL-2020'!S539+'DES-TRIAL-BAL-2020'!S539+'DMP-TRIAL-BAL-2020'!S539</f>
        <v>0</v>
      </c>
      <c r="AA539" s="347">
        <f>+'NF-KSF-TRIAL-BAL-2020'!T539+'RA-TRIAL-BAL-2020'!T539+'DES-TRIAL-BAL-2020'!T539+'DMP-TRIAL-BAL-2020'!T539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+'NF-KSF-TRIAL-BAL-2020'!O540+'RA-TRIAL-BAL-2020'!O540+'DES-TRIAL-BAL-2020'!O540+'DMP-TRIAL-BAL-2020'!O540</f>
        <v>0</v>
      </c>
      <c r="W540" s="529">
        <f>+'NF-KSF-TRIAL-BAL-2020'!P540+'RA-TRIAL-BAL-2020'!P540+'DES-TRIAL-BAL-2020'!P540+'DMP-TRIAL-BAL-2020'!P540</f>
        <v>0</v>
      </c>
      <c r="X540" s="528">
        <f>+'NF-KSF-TRIAL-BAL-2020'!Q540+'RA-TRIAL-BAL-2020'!Q540+'DES-TRIAL-BAL-2020'!Q540+'DMP-TRIAL-BAL-2020'!Q540</f>
        <v>0</v>
      </c>
      <c r="Y540" s="529">
        <f>+'NF-KSF-TRIAL-BAL-2020'!R540+'RA-TRIAL-BAL-2020'!R540+'DES-TRIAL-BAL-2020'!R540+'DMP-TRIAL-BAL-2020'!R540</f>
        <v>0</v>
      </c>
      <c r="Z540" s="528">
        <f>+'NF-KSF-TRIAL-BAL-2020'!S540+'RA-TRIAL-BAL-2020'!S540+'DES-TRIAL-BAL-2020'!S540+'DMP-TRIAL-BAL-2020'!S540</f>
        <v>0</v>
      </c>
      <c r="AA540" s="347">
        <f>+'NF-KSF-TRIAL-BAL-2020'!T540+'RA-TRIAL-BAL-2020'!T540+'DES-TRIAL-BAL-2020'!T540+'DMP-TRIAL-BAL-2020'!T540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+'NF-KSF-TRIAL-BAL-2020'!O541+'RA-TRIAL-BAL-2020'!O541+'DES-TRIAL-BAL-2020'!O541+'DMP-TRIAL-BAL-2020'!O541</f>
        <v>0</v>
      </c>
      <c r="W541" s="529">
        <f>+'NF-KSF-TRIAL-BAL-2020'!P541+'RA-TRIAL-BAL-2020'!P541+'DES-TRIAL-BAL-2020'!P541+'DMP-TRIAL-BAL-2020'!P541</f>
        <v>0</v>
      </c>
      <c r="X541" s="528">
        <f>+'NF-KSF-TRIAL-BAL-2020'!Q541+'RA-TRIAL-BAL-2020'!Q541+'DES-TRIAL-BAL-2020'!Q541+'DMP-TRIAL-BAL-2020'!Q541</f>
        <v>0</v>
      </c>
      <c r="Y541" s="529">
        <f>+'NF-KSF-TRIAL-BAL-2020'!R541+'RA-TRIAL-BAL-2020'!R541+'DES-TRIAL-BAL-2020'!R541+'DMP-TRIAL-BAL-2020'!R541</f>
        <v>0</v>
      </c>
      <c r="Z541" s="528">
        <f>+'NF-KSF-TRIAL-BAL-2020'!S541+'RA-TRIAL-BAL-2020'!S541+'DES-TRIAL-BAL-2020'!S541+'DMP-TRIAL-BAL-2020'!S541</f>
        <v>0</v>
      </c>
      <c r="AA541" s="347">
        <f>+'NF-KSF-TRIAL-BAL-2020'!T541+'RA-TRIAL-BAL-2020'!T541+'DES-TRIAL-BAL-2020'!T541+'DMP-TRIAL-BAL-2020'!T541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+'NF-KSF-TRIAL-BAL-2020'!O542+'RA-TRIAL-BAL-2020'!O542+'DES-TRIAL-BAL-2020'!O542+'DMP-TRIAL-BAL-2020'!O542</f>
        <v>0</v>
      </c>
      <c r="W542" s="529">
        <f>+'NF-KSF-TRIAL-BAL-2020'!P542+'RA-TRIAL-BAL-2020'!P542+'DES-TRIAL-BAL-2020'!P542+'DMP-TRIAL-BAL-2020'!P542</f>
        <v>0</v>
      </c>
      <c r="X542" s="528">
        <f>+'NF-KSF-TRIAL-BAL-2020'!Q542+'RA-TRIAL-BAL-2020'!Q542+'DES-TRIAL-BAL-2020'!Q542+'DMP-TRIAL-BAL-2020'!Q542</f>
        <v>0</v>
      </c>
      <c r="Y542" s="529">
        <f>+'NF-KSF-TRIAL-BAL-2020'!R542+'RA-TRIAL-BAL-2020'!R542+'DES-TRIAL-BAL-2020'!R542+'DMP-TRIAL-BAL-2020'!R542</f>
        <v>0</v>
      </c>
      <c r="Z542" s="528">
        <f>+'NF-KSF-TRIAL-BAL-2020'!S542+'RA-TRIAL-BAL-2020'!S542+'DES-TRIAL-BAL-2020'!S542+'DMP-TRIAL-BAL-2020'!S542</f>
        <v>0</v>
      </c>
      <c r="AA542" s="347">
        <f>+'NF-KSF-TRIAL-BAL-2020'!T542+'RA-TRIAL-BAL-2020'!T542+'DES-TRIAL-BAL-2020'!T542+'DMP-TRIAL-BAL-2020'!T542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+'NF-KSF-TRIAL-BAL-2020'!O543+'RA-TRIAL-BAL-2020'!O543+'DES-TRIAL-BAL-2020'!O543+'DMP-TRIAL-BAL-2020'!O543</f>
        <v>0</v>
      </c>
      <c r="W543" s="529">
        <f>+'NF-KSF-TRIAL-BAL-2020'!P543+'RA-TRIAL-BAL-2020'!P543+'DES-TRIAL-BAL-2020'!P543+'DMP-TRIAL-BAL-2020'!P543</f>
        <v>0</v>
      </c>
      <c r="X543" s="528">
        <f>+'NF-KSF-TRIAL-BAL-2020'!Q543+'RA-TRIAL-BAL-2020'!Q543+'DES-TRIAL-BAL-2020'!Q543+'DMP-TRIAL-BAL-2020'!Q543</f>
        <v>0</v>
      </c>
      <c r="Y543" s="529">
        <f>+'NF-KSF-TRIAL-BAL-2020'!R543+'RA-TRIAL-BAL-2020'!R543+'DES-TRIAL-BAL-2020'!R543+'DMP-TRIAL-BAL-2020'!R543</f>
        <v>0</v>
      </c>
      <c r="Z543" s="528">
        <f>+'NF-KSF-TRIAL-BAL-2020'!S543+'RA-TRIAL-BAL-2020'!S543+'DES-TRIAL-BAL-2020'!S543+'DMP-TRIAL-BAL-2020'!S543</f>
        <v>0</v>
      </c>
      <c r="AA543" s="347">
        <f>+'NF-KSF-TRIAL-BAL-2020'!T543+'RA-TRIAL-BAL-2020'!T543+'DES-TRIAL-BAL-2020'!T543+'DMP-TRIAL-BAL-2020'!T543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+'NF-KSF-TRIAL-BAL-2020'!O544+'RA-TRIAL-BAL-2020'!O544+'DES-TRIAL-BAL-2020'!O544+'DMP-TRIAL-BAL-2020'!O544</f>
        <v>0</v>
      </c>
      <c r="W544" s="529">
        <f>+'NF-KSF-TRIAL-BAL-2020'!P544+'RA-TRIAL-BAL-2020'!P544+'DES-TRIAL-BAL-2020'!P544+'DMP-TRIAL-BAL-2020'!P544</f>
        <v>0</v>
      </c>
      <c r="X544" s="528">
        <f>+'NF-KSF-TRIAL-BAL-2020'!Q544+'RA-TRIAL-BAL-2020'!Q544+'DES-TRIAL-BAL-2020'!Q544+'DMP-TRIAL-BAL-2020'!Q544</f>
        <v>0</v>
      </c>
      <c r="Y544" s="529">
        <f>+'NF-KSF-TRIAL-BAL-2020'!R544+'RA-TRIAL-BAL-2020'!R544+'DES-TRIAL-BAL-2020'!R544+'DMP-TRIAL-BAL-2020'!R544</f>
        <v>0</v>
      </c>
      <c r="Z544" s="528">
        <f>+'NF-KSF-TRIAL-BAL-2020'!S544+'RA-TRIAL-BAL-2020'!S544+'DES-TRIAL-BAL-2020'!S544+'DMP-TRIAL-BAL-2020'!S544</f>
        <v>0</v>
      </c>
      <c r="AA544" s="347">
        <f>+'NF-KSF-TRIAL-BAL-2020'!T544+'RA-TRIAL-BAL-2020'!T544+'DES-TRIAL-BAL-2020'!T544+'DMP-TRIAL-BAL-2020'!T544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+'NF-KSF-TRIAL-BAL-2020'!O545+'RA-TRIAL-BAL-2020'!O545+'DES-TRIAL-BAL-2020'!O545+'DMP-TRIAL-BAL-2020'!O545</f>
        <v>0</v>
      </c>
      <c r="W545" s="529">
        <f>+'NF-KSF-TRIAL-BAL-2020'!P545+'RA-TRIAL-BAL-2020'!P545+'DES-TRIAL-BAL-2020'!P545+'DMP-TRIAL-BAL-2020'!P545</f>
        <v>0</v>
      </c>
      <c r="X545" s="528">
        <f>+'NF-KSF-TRIAL-BAL-2020'!Q545+'RA-TRIAL-BAL-2020'!Q545+'DES-TRIAL-BAL-2020'!Q545+'DMP-TRIAL-BAL-2020'!Q545</f>
        <v>0</v>
      </c>
      <c r="Y545" s="529">
        <f>+'NF-KSF-TRIAL-BAL-2020'!R545+'RA-TRIAL-BAL-2020'!R545+'DES-TRIAL-BAL-2020'!R545+'DMP-TRIAL-BAL-2020'!R545</f>
        <v>0</v>
      </c>
      <c r="Z545" s="528">
        <f>+'NF-KSF-TRIAL-BAL-2020'!S545+'RA-TRIAL-BAL-2020'!S545+'DES-TRIAL-BAL-2020'!S545+'DMP-TRIAL-BAL-2020'!S545</f>
        <v>0</v>
      </c>
      <c r="AA545" s="347">
        <f>+'NF-KSF-TRIAL-BAL-2020'!T545+'RA-TRIAL-BAL-2020'!T545+'DES-TRIAL-BAL-2020'!T545+'DMP-TRIAL-BAL-2020'!T545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+'NF-KSF-TRIAL-BAL-2020'!O546+'RA-TRIAL-BAL-2020'!O546+'DES-TRIAL-BAL-2020'!O546+'DMP-TRIAL-BAL-2020'!O546</f>
        <v>0</v>
      </c>
      <c r="W546" s="529">
        <f>+'NF-KSF-TRIAL-BAL-2020'!P546+'RA-TRIAL-BAL-2020'!P546+'DES-TRIAL-BAL-2020'!P546+'DMP-TRIAL-BAL-2020'!P546</f>
        <v>0</v>
      </c>
      <c r="X546" s="528">
        <f>+'NF-KSF-TRIAL-BAL-2020'!Q546+'RA-TRIAL-BAL-2020'!Q546+'DES-TRIAL-BAL-2020'!Q546+'DMP-TRIAL-BAL-2020'!Q546</f>
        <v>0</v>
      </c>
      <c r="Y546" s="529">
        <f>+'NF-KSF-TRIAL-BAL-2020'!R546+'RA-TRIAL-BAL-2020'!R546+'DES-TRIAL-BAL-2020'!R546+'DMP-TRIAL-BAL-2020'!R546</f>
        <v>0</v>
      </c>
      <c r="Z546" s="528">
        <f>+'NF-KSF-TRIAL-BAL-2020'!S546+'RA-TRIAL-BAL-2020'!S546+'DES-TRIAL-BAL-2020'!S546+'DMP-TRIAL-BAL-2020'!S546</f>
        <v>0</v>
      </c>
      <c r="AA546" s="347">
        <f>+'NF-KSF-TRIAL-BAL-2020'!T546+'RA-TRIAL-BAL-2020'!T546+'DES-TRIAL-BAL-2020'!T546+'DMP-TRIAL-BAL-2020'!T546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+'NF-KSF-TRIAL-BAL-2020'!O547+'RA-TRIAL-BAL-2020'!O547+'DES-TRIAL-BAL-2020'!O547+'DMP-TRIAL-BAL-2020'!O547</f>
        <v>0</v>
      </c>
      <c r="W547" s="529">
        <f>+'NF-KSF-TRIAL-BAL-2020'!P547+'RA-TRIAL-BAL-2020'!P547+'DES-TRIAL-BAL-2020'!P547+'DMP-TRIAL-BAL-2020'!P547</f>
        <v>0</v>
      </c>
      <c r="X547" s="528">
        <f>+'NF-KSF-TRIAL-BAL-2020'!Q547+'RA-TRIAL-BAL-2020'!Q547+'DES-TRIAL-BAL-2020'!Q547+'DMP-TRIAL-BAL-2020'!Q547</f>
        <v>0</v>
      </c>
      <c r="Y547" s="529">
        <f>+'NF-KSF-TRIAL-BAL-2020'!R547+'RA-TRIAL-BAL-2020'!R547+'DES-TRIAL-BAL-2020'!R547+'DMP-TRIAL-BAL-2020'!R547</f>
        <v>0</v>
      </c>
      <c r="Z547" s="528">
        <f>+'NF-KSF-TRIAL-BAL-2020'!S547+'RA-TRIAL-BAL-2020'!S547+'DES-TRIAL-BAL-2020'!S547+'DMP-TRIAL-BAL-2020'!S547</f>
        <v>0</v>
      </c>
      <c r="AA547" s="347">
        <f>+'NF-KSF-TRIAL-BAL-2020'!T547+'RA-TRIAL-BAL-2020'!T547+'DES-TRIAL-BAL-2020'!T547+'DMP-TRIAL-BAL-2020'!T547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+'NF-KSF-TRIAL-BAL-2020'!O548+'RA-TRIAL-BAL-2020'!O548+'DES-TRIAL-BAL-2020'!O548+'DMP-TRIAL-BAL-2020'!O548</f>
        <v>0</v>
      </c>
      <c r="W548" s="529">
        <f>+'NF-KSF-TRIAL-BAL-2020'!P548+'RA-TRIAL-BAL-2020'!P548+'DES-TRIAL-BAL-2020'!P548+'DMP-TRIAL-BAL-2020'!P548</f>
        <v>0</v>
      </c>
      <c r="X548" s="528">
        <f>+'NF-KSF-TRIAL-BAL-2020'!Q548+'RA-TRIAL-BAL-2020'!Q548+'DES-TRIAL-BAL-2020'!Q548+'DMP-TRIAL-BAL-2020'!Q548</f>
        <v>0</v>
      </c>
      <c r="Y548" s="529">
        <f>+'NF-KSF-TRIAL-BAL-2020'!R548+'RA-TRIAL-BAL-2020'!R548+'DES-TRIAL-BAL-2020'!R548+'DMP-TRIAL-BAL-2020'!R548</f>
        <v>0</v>
      </c>
      <c r="Z548" s="528">
        <f>+'NF-KSF-TRIAL-BAL-2020'!S548+'RA-TRIAL-BAL-2020'!S548+'DES-TRIAL-BAL-2020'!S548+'DMP-TRIAL-BAL-2020'!S548</f>
        <v>0</v>
      </c>
      <c r="AA548" s="347">
        <f>+'NF-KSF-TRIAL-BAL-2020'!T548+'RA-TRIAL-BAL-2020'!T548+'DES-TRIAL-BAL-2020'!T548+'DMP-TRIAL-BAL-2020'!T548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+'NF-KSF-TRIAL-BAL-2020'!O549+'RA-TRIAL-BAL-2020'!O549+'DES-TRIAL-BAL-2020'!O549+'DMP-TRIAL-BAL-2020'!O549</f>
        <v>0</v>
      </c>
      <c r="W549" s="529">
        <f>+'NF-KSF-TRIAL-BAL-2020'!P549+'RA-TRIAL-BAL-2020'!P549+'DES-TRIAL-BAL-2020'!P549+'DMP-TRIAL-BAL-2020'!P549</f>
        <v>0</v>
      </c>
      <c r="X549" s="528">
        <f>+'NF-KSF-TRIAL-BAL-2020'!Q549+'RA-TRIAL-BAL-2020'!Q549+'DES-TRIAL-BAL-2020'!Q549+'DMP-TRIAL-BAL-2020'!Q549</f>
        <v>0</v>
      </c>
      <c r="Y549" s="529">
        <f>+'NF-KSF-TRIAL-BAL-2020'!R549+'RA-TRIAL-BAL-2020'!R549+'DES-TRIAL-BAL-2020'!R549+'DMP-TRIAL-BAL-2020'!R549</f>
        <v>0</v>
      </c>
      <c r="Z549" s="528">
        <f>+'NF-KSF-TRIAL-BAL-2020'!S549+'RA-TRIAL-BAL-2020'!S549+'DES-TRIAL-BAL-2020'!S549+'DMP-TRIAL-BAL-2020'!S549</f>
        <v>0</v>
      </c>
      <c r="AA549" s="347">
        <f>+'NF-KSF-TRIAL-BAL-2020'!T549+'RA-TRIAL-BAL-2020'!T549+'DES-TRIAL-BAL-2020'!T549+'DMP-TRIAL-BAL-2020'!T549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+'NF-KSF-TRIAL-BAL-2020'!O550+'RA-TRIAL-BAL-2020'!O550+'DES-TRIAL-BAL-2020'!O550+'DMP-TRIAL-BAL-2020'!O550</f>
        <v>0</v>
      </c>
      <c r="W550" s="529">
        <f>+'NF-KSF-TRIAL-BAL-2020'!P550+'RA-TRIAL-BAL-2020'!P550+'DES-TRIAL-BAL-2020'!P550+'DMP-TRIAL-BAL-2020'!P550</f>
        <v>0</v>
      </c>
      <c r="X550" s="528">
        <f>+'NF-KSF-TRIAL-BAL-2020'!Q550+'RA-TRIAL-BAL-2020'!Q550+'DES-TRIAL-BAL-2020'!Q550+'DMP-TRIAL-BAL-2020'!Q550</f>
        <v>0</v>
      </c>
      <c r="Y550" s="529">
        <f>+'NF-KSF-TRIAL-BAL-2020'!R550+'RA-TRIAL-BAL-2020'!R550+'DES-TRIAL-BAL-2020'!R550+'DMP-TRIAL-BAL-2020'!R550</f>
        <v>0</v>
      </c>
      <c r="Z550" s="528">
        <f>+'NF-KSF-TRIAL-BAL-2020'!S550+'RA-TRIAL-BAL-2020'!S550+'DES-TRIAL-BAL-2020'!S550+'DMP-TRIAL-BAL-2020'!S550</f>
        <v>0</v>
      </c>
      <c r="AA550" s="347">
        <f>+'NF-KSF-TRIAL-BAL-2020'!T550+'RA-TRIAL-BAL-2020'!T550+'DES-TRIAL-BAL-2020'!T550+'DMP-TRIAL-BAL-2020'!T550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+'NF-KSF-TRIAL-BAL-2020'!O551+'RA-TRIAL-BAL-2020'!O551+'DES-TRIAL-BAL-2020'!O551+'DMP-TRIAL-BAL-2020'!O551</f>
        <v>0</v>
      </c>
      <c r="W551" s="529">
        <f>+'NF-KSF-TRIAL-BAL-2020'!P551+'RA-TRIAL-BAL-2020'!P551+'DES-TRIAL-BAL-2020'!P551+'DMP-TRIAL-BAL-2020'!P551</f>
        <v>0</v>
      </c>
      <c r="X551" s="528">
        <f>+'NF-KSF-TRIAL-BAL-2020'!Q551+'RA-TRIAL-BAL-2020'!Q551+'DES-TRIAL-BAL-2020'!Q551+'DMP-TRIAL-BAL-2020'!Q551</f>
        <v>0</v>
      </c>
      <c r="Y551" s="529">
        <f>+'NF-KSF-TRIAL-BAL-2020'!R551+'RA-TRIAL-BAL-2020'!R551+'DES-TRIAL-BAL-2020'!R551+'DMP-TRIAL-BAL-2020'!R551</f>
        <v>0</v>
      </c>
      <c r="Z551" s="528">
        <f>+'NF-KSF-TRIAL-BAL-2020'!S551+'RA-TRIAL-BAL-2020'!S551+'DES-TRIAL-BAL-2020'!S551+'DMP-TRIAL-BAL-2020'!S551</f>
        <v>0</v>
      </c>
      <c r="AA551" s="347">
        <f>+'NF-KSF-TRIAL-BAL-2020'!T551+'RA-TRIAL-BAL-2020'!T551+'DES-TRIAL-BAL-2020'!T551+'DMP-TRIAL-BAL-2020'!T551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+'NF-KSF-TRIAL-BAL-2020'!O552+'RA-TRIAL-BAL-2020'!O552+'DES-TRIAL-BAL-2020'!O552+'DMP-TRIAL-BAL-2020'!O552</f>
        <v>0</v>
      </c>
      <c r="W552" s="529">
        <f>+'NF-KSF-TRIAL-BAL-2020'!P552+'RA-TRIAL-BAL-2020'!P552+'DES-TRIAL-BAL-2020'!P552+'DMP-TRIAL-BAL-2020'!P552</f>
        <v>0</v>
      </c>
      <c r="X552" s="528">
        <f>+'NF-KSF-TRIAL-BAL-2020'!Q552+'RA-TRIAL-BAL-2020'!Q552+'DES-TRIAL-BAL-2020'!Q552+'DMP-TRIAL-BAL-2020'!Q552</f>
        <v>0</v>
      </c>
      <c r="Y552" s="529">
        <f>+'NF-KSF-TRIAL-BAL-2020'!R552+'RA-TRIAL-BAL-2020'!R552+'DES-TRIAL-BAL-2020'!R552+'DMP-TRIAL-BAL-2020'!R552</f>
        <v>0</v>
      </c>
      <c r="Z552" s="528">
        <f>+'NF-KSF-TRIAL-BAL-2020'!S552+'RA-TRIAL-BAL-2020'!S552+'DES-TRIAL-BAL-2020'!S552+'DMP-TRIAL-BAL-2020'!S552</f>
        <v>0</v>
      </c>
      <c r="AA552" s="347">
        <f>+'NF-KSF-TRIAL-BAL-2020'!T552+'RA-TRIAL-BAL-2020'!T552+'DES-TRIAL-BAL-2020'!T552+'DMP-TRIAL-BAL-2020'!T552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+'NF-KSF-TRIAL-BAL-2020'!O553+'RA-TRIAL-BAL-2020'!O553+'DES-TRIAL-BAL-2020'!O553+'DMP-TRIAL-BAL-2020'!O553</f>
        <v>0</v>
      </c>
      <c r="W553" s="529">
        <f>+'NF-KSF-TRIAL-BAL-2020'!P553+'RA-TRIAL-BAL-2020'!P553+'DES-TRIAL-BAL-2020'!P553+'DMP-TRIAL-BAL-2020'!P553</f>
        <v>0</v>
      </c>
      <c r="X553" s="528">
        <f>+'NF-KSF-TRIAL-BAL-2020'!Q553+'RA-TRIAL-BAL-2020'!Q553+'DES-TRIAL-BAL-2020'!Q553+'DMP-TRIAL-BAL-2020'!Q553</f>
        <v>0</v>
      </c>
      <c r="Y553" s="529">
        <f>+'NF-KSF-TRIAL-BAL-2020'!R553+'RA-TRIAL-BAL-2020'!R553+'DES-TRIAL-BAL-2020'!R553+'DMP-TRIAL-BAL-2020'!R553</f>
        <v>0</v>
      </c>
      <c r="Z553" s="528">
        <f>+'NF-KSF-TRIAL-BAL-2020'!S553+'RA-TRIAL-BAL-2020'!S553+'DES-TRIAL-BAL-2020'!S553+'DMP-TRIAL-BAL-2020'!S553</f>
        <v>0</v>
      </c>
      <c r="AA553" s="347">
        <f>+'NF-KSF-TRIAL-BAL-2020'!T553+'RA-TRIAL-BAL-2020'!T553+'DES-TRIAL-BAL-2020'!T553+'DMP-TRIAL-BAL-2020'!T553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+'NF-KSF-TRIAL-BAL-2020'!O554+'RA-TRIAL-BAL-2020'!O554+'DES-TRIAL-BAL-2020'!O554+'DMP-TRIAL-BAL-2020'!O554</f>
        <v>0</v>
      </c>
      <c r="W554" s="529">
        <f>+'NF-KSF-TRIAL-BAL-2020'!P554+'RA-TRIAL-BAL-2020'!P554+'DES-TRIAL-BAL-2020'!P554+'DMP-TRIAL-BAL-2020'!P554</f>
        <v>0</v>
      </c>
      <c r="X554" s="528">
        <f>+'NF-KSF-TRIAL-BAL-2020'!Q554+'RA-TRIAL-BAL-2020'!Q554+'DES-TRIAL-BAL-2020'!Q554+'DMP-TRIAL-BAL-2020'!Q554</f>
        <v>0</v>
      </c>
      <c r="Y554" s="529">
        <f>+'NF-KSF-TRIAL-BAL-2020'!R554+'RA-TRIAL-BAL-2020'!R554+'DES-TRIAL-BAL-2020'!R554+'DMP-TRIAL-BAL-2020'!R554</f>
        <v>0</v>
      </c>
      <c r="Z554" s="528">
        <f>+'NF-KSF-TRIAL-BAL-2020'!S554+'RA-TRIAL-BAL-2020'!S554+'DES-TRIAL-BAL-2020'!S554+'DMP-TRIAL-BAL-2020'!S554</f>
        <v>0</v>
      </c>
      <c r="AA554" s="347">
        <f>+'NF-KSF-TRIAL-BAL-2020'!T554+'RA-TRIAL-BAL-2020'!T554+'DES-TRIAL-BAL-2020'!T554+'DMP-TRIAL-BAL-2020'!T554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+'NF-KSF-TRIAL-BAL-2020'!O555+'RA-TRIAL-BAL-2020'!O555+'DES-TRIAL-BAL-2020'!O555+'DMP-TRIAL-BAL-2020'!O555</f>
        <v>0</v>
      </c>
      <c r="W555" s="529">
        <f>+'NF-KSF-TRIAL-BAL-2020'!P555+'RA-TRIAL-BAL-2020'!P555+'DES-TRIAL-BAL-2020'!P555+'DMP-TRIAL-BAL-2020'!P555</f>
        <v>0</v>
      </c>
      <c r="X555" s="528">
        <f>+'NF-KSF-TRIAL-BAL-2020'!Q555+'RA-TRIAL-BAL-2020'!Q555+'DES-TRIAL-BAL-2020'!Q555+'DMP-TRIAL-BAL-2020'!Q555</f>
        <v>0</v>
      </c>
      <c r="Y555" s="529">
        <f>+'NF-KSF-TRIAL-BAL-2020'!R555+'RA-TRIAL-BAL-2020'!R555+'DES-TRIAL-BAL-2020'!R555+'DMP-TRIAL-BAL-2020'!R555</f>
        <v>0</v>
      </c>
      <c r="Z555" s="528">
        <f>+'NF-KSF-TRIAL-BAL-2020'!S555+'RA-TRIAL-BAL-2020'!S555+'DES-TRIAL-BAL-2020'!S555+'DMP-TRIAL-BAL-2020'!S555</f>
        <v>0</v>
      </c>
      <c r="AA555" s="347">
        <f>+'NF-KSF-TRIAL-BAL-2020'!T555+'RA-TRIAL-BAL-2020'!T555+'DES-TRIAL-BAL-2020'!T555+'DMP-TRIAL-BAL-2020'!T555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+'NF-KSF-TRIAL-BAL-2020'!O556+'RA-TRIAL-BAL-2020'!O556+'DES-TRIAL-BAL-2020'!O556+'DMP-TRIAL-BAL-2020'!O556</f>
        <v>0</v>
      </c>
      <c r="W556" s="529">
        <f>+'NF-KSF-TRIAL-BAL-2020'!P556+'RA-TRIAL-BAL-2020'!P556+'DES-TRIAL-BAL-2020'!P556+'DMP-TRIAL-BAL-2020'!P556</f>
        <v>0</v>
      </c>
      <c r="X556" s="528">
        <f>+'NF-KSF-TRIAL-BAL-2020'!Q556+'RA-TRIAL-BAL-2020'!Q556+'DES-TRIAL-BAL-2020'!Q556+'DMP-TRIAL-BAL-2020'!Q556</f>
        <v>0</v>
      </c>
      <c r="Y556" s="529">
        <f>+'NF-KSF-TRIAL-BAL-2020'!R556+'RA-TRIAL-BAL-2020'!R556+'DES-TRIAL-BAL-2020'!R556+'DMP-TRIAL-BAL-2020'!R556</f>
        <v>0</v>
      </c>
      <c r="Z556" s="528">
        <f>+'NF-KSF-TRIAL-BAL-2020'!S556+'RA-TRIAL-BAL-2020'!S556+'DES-TRIAL-BAL-2020'!S556+'DMP-TRIAL-BAL-2020'!S556</f>
        <v>0</v>
      </c>
      <c r="AA556" s="347">
        <f>+'NF-KSF-TRIAL-BAL-2020'!T556+'RA-TRIAL-BAL-2020'!T556+'DES-TRIAL-BAL-2020'!T556+'DMP-TRIAL-BAL-2020'!T556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+'NF-KSF-TRIAL-BAL-2020'!O557+'RA-TRIAL-BAL-2020'!O557+'DES-TRIAL-BAL-2020'!O557+'DMP-TRIAL-BAL-2020'!O557</f>
        <v>0</v>
      </c>
      <c r="W557" s="529">
        <f>+'NF-KSF-TRIAL-BAL-2020'!P557+'RA-TRIAL-BAL-2020'!P557+'DES-TRIAL-BAL-2020'!P557+'DMP-TRIAL-BAL-2020'!P557</f>
        <v>0</v>
      </c>
      <c r="X557" s="528">
        <f>+'NF-KSF-TRIAL-BAL-2020'!Q557+'RA-TRIAL-BAL-2020'!Q557+'DES-TRIAL-BAL-2020'!Q557+'DMP-TRIAL-BAL-2020'!Q557</f>
        <v>0</v>
      </c>
      <c r="Y557" s="529">
        <f>+'NF-KSF-TRIAL-BAL-2020'!R557+'RA-TRIAL-BAL-2020'!R557+'DES-TRIAL-BAL-2020'!R557+'DMP-TRIAL-BAL-2020'!R557</f>
        <v>0</v>
      </c>
      <c r="Z557" s="528">
        <f>+'NF-KSF-TRIAL-BAL-2020'!S557+'RA-TRIAL-BAL-2020'!S557+'DES-TRIAL-BAL-2020'!S557+'DMP-TRIAL-BAL-2020'!S557</f>
        <v>0</v>
      </c>
      <c r="AA557" s="347">
        <f>+'NF-KSF-TRIAL-BAL-2020'!T557+'RA-TRIAL-BAL-2020'!T557+'DES-TRIAL-BAL-2020'!T557+'DMP-TRIAL-BAL-2020'!T557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+'NF-KSF-TRIAL-BAL-2020'!O558+'RA-TRIAL-BAL-2020'!O558+'DES-TRIAL-BAL-2020'!O558+'DMP-TRIAL-BAL-2020'!O558</f>
        <v>0</v>
      </c>
      <c r="W558" s="529">
        <f>+'NF-KSF-TRIAL-BAL-2020'!P558+'RA-TRIAL-BAL-2020'!P558+'DES-TRIAL-BAL-2020'!P558+'DMP-TRIAL-BAL-2020'!P558</f>
        <v>0</v>
      </c>
      <c r="X558" s="528">
        <f>+'NF-KSF-TRIAL-BAL-2020'!Q558+'RA-TRIAL-BAL-2020'!Q558+'DES-TRIAL-BAL-2020'!Q558+'DMP-TRIAL-BAL-2020'!Q558</f>
        <v>0</v>
      </c>
      <c r="Y558" s="529">
        <f>+'NF-KSF-TRIAL-BAL-2020'!R558+'RA-TRIAL-BAL-2020'!R558+'DES-TRIAL-BAL-2020'!R558+'DMP-TRIAL-BAL-2020'!R558</f>
        <v>0</v>
      </c>
      <c r="Z558" s="528">
        <f>+'NF-KSF-TRIAL-BAL-2020'!S558+'RA-TRIAL-BAL-2020'!S558+'DES-TRIAL-BAL-2020'!S558+'DMP-TRIAL-BAL-2020'!S558</f>
        <v>0</v>
      </c>
      <c r="AA558" s="347">
        <f>+'NF-KSF-TRIAL-BAL-2020'!T558+'RA-TRIAL-BAL-2020'!T558+'DES-TRIAL-BAL-2020'!T558+'DMP-TRIAL-BAL-2020'!T558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+'NF-KSF-TRIAL-BAL-2020'!O559+'RA-TRIAL-BAL-2020'!O559+'DES-TRIAL-BAL-2020'!O559+'DMP-TRIAL-BAL-2020'!O559</f>
        <v>0</v>
      </c>
      <c r="W559" s="529">
        <f>+'NF-KSF-TRIAL-BAL-2020'!P559+'RA-TRIAL-BAL-2020'!P559+'DES-TRIAL-BAL-2020'!P559+'DMP-TRIAL-BAL-2020'!P559</f>
        <v>0</v>
      </c>
      <c r="X559" s="528">
        <f>+'NF-KSF-TRIAL-BAL-2020'!Q559+'RA-TRIAL-BAL-2020'!Q559+'DES-TRIAL-BAL-2020'!Q559+'DMP-TRIAL-BAL-2020'!Q559</f>
        <v>0</v>
      </c>
      <c r="Y559" s="529">
        <f>+'NF-KSF-TRIAL-BAL-2020'!R559+'RA-TRIAL-BAL-2020'!R559+'DES-TRIAL-BAL-2020'!R559+'DMP-TRIAL-BAL-2020'!R559</f>
        <v>0</v>
      </c>
      <c r="Z559" s="528">
        <f>+'NF-KSF-TRIAL-BAL-2020'!S559+'RA-TRIAL-BAL-2020'!S559+'DES-TRIAL-BAL-2020'!S559+'DMP-TRIAL-BAL-2020'!S559</f>
        <v>0</v>
      </c>
      <c r="AA559" s="347">
        <f>+'NF-KSF-TRIAL-BAL-2020'!T559+'RA-TRIAL-BAL-2020'!T559+'DES-TRIAL-BAL-2020'!T559+'DMP-TRIAL-BAL-2020'!T559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+'NF-KSF-TRIAL-BAL-2020'!O560+'RA-TRIAL-BAL-2020'!O560+'DES-TRIAL-BAL-2020'!O560+'DMP-TRIAL-BAL-2020'!O560</f>
        <v>0</v>
      </c>
      <c r="W560" s="529">
        <f>+'NF-KSF-TRIAL-BAL-2020'!P560+'RA-TRIAL-BAL-2020'!P560+'DES-TRIAL-BAL-2020'!P560+'DMP-TRIAL-BAL-2020'!P560</f>
        <v>0</v>
      </c>
      <c r="X560" s="528">
        <f>+'NF-KSF-TRIAL-BAL-2020'!Q560+'RA-TRIAL-BAL-2020'!Q560+'DES-TRIAL-BAL-2020'!Q560+'DMP-TRIAL-BAL-2020'!Q560</f>
        <v>0</v>
      </c>
      <c r="Y560" s="529">
        <f>+'NF-KSF-TRIAL-BAL-2020'!R560+'RA-TRIAL-BAL-2020'!R560+'DES-TRIAL-BAL-2020'!R560+'DMP-TRIAL-BAL-2020'!R560</f>
        <v>0</v>
      </c>
      <c r="Z560" s="528">
        <f>+'NF-KSF-TRIAL-BAL-2020'!S560+'RA-TRIAL-BAL-2020'!S560+'DES-TRIAL-BAL-2020'!S560+'DMP-TRIAL-BAL-2020'!S560</f>
        <v>0</v>
      </c>
      <c r="AA560" s="347">
        <f>+'NF-KSF-TRIAL-BAL-2020'!T560+'RA-TRIAL-BAL-2020'!T560+'DES-TRIAL-BAL-2020'!T560+'DMP-TRIAL-BAL-2020'!T560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+'NF-KSF-TRIAL-BAL-2020'!O561+'RA-TRIAL-BAL-2020'!O561+'DES-TRIAL-BAL-2020'!O561+'DMP-TRIAL-BAL-2020'!O561</f>
        <v>0</v>
      </c>
      <c r="W561" s="529">
        <f>+'NF-KSF-TRIAL-BAL-2020'!P561+'RA-TRIAL-BAL-2020'!P561+'DES-TRIAL-BAL-2020'!P561+'DMP-TRIAL-BAL-2020'!P561</f>
        <v>0</v>
      </c>
      <c r="X561" s="528">
        <f>+'NF-KSF-TRIAL-BAL-2020'!Q561+'RA-TRIAL-BAL-2020'!Q561+'DES-TRIAL-BAL-2020'!Q561+'DMP-TRIAL-BAL-2020'!Q561</f>
        <v>0</v>
      </c>
      <c r="Y561" s="529">
        <f>+'NF-KSF-TRIAL-BAL-2020'!R561+'RA-TRIAL-BAL-2020'!R561+'DES-TRIAL-BAL-2020'!R561+'DMP-TRIAL-BAL-2020'!R561</f>
        <v>0</v>
      </c>
      <c r="Z561" s="528">
        <f>+'NF-KSF-TRIAL-BAL-2020'!S561+'RA-TRIAL-BAL-2020'!S561+'DES-TRIAL-BAL-2020'!S561+'DMP-TRIAL-BAL-2020'!S561</f>
        <v>0</v>
      </c>
      <c r="AA561" s="347">
        <f>+'NF-KSF-TRIAL-BAL-2020'!T561+'RA-TRIAL-BAL-2020'!T561+'DES-TRIAL-BAL-2020'!T561+'DMP-TRIAL-BAL-2020'!T561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+'NF-KSF-TRIAL-BAL-2020'!O562+'RA-TRIAL-BAL-2020'!O562+'DES-TRIAL-BAL-2020'!O562+'DMP-TRIAL-BAL-2020'!O562</f>
        <v>0</v>
      </c>
      <c r="W562" s="529">
        <f>+'NF-KSF-TRIAL-BAL-2020'!P562+'RA-TRIAL-BAL-2020'!P562+'DES-TRIAL-BAL-2020'!P562+'DMP-TRIAL-BAL-2020'!P562</f>
        <v>0</v>
      </c>
      <c r="X562" s="528">
        <f>+'NF-KSF-TRIAL-BAL-2020'!Q562+'RA-TRIAL-BAL-2020'!Q562+'DES-TRIAL-BAL-2020'!Q562+'DMP-TRIAL-BAL-2020'!Q562</f>
        <v>0</v>
      </c>
      <c r="Y562" s="529">
        <f>+'NF-KSF-TRIAL-BAL-2020'!R562+'RA-TRIAL-BAL-2020'!R562+'DES-TRIAL-BAL-2020'!R562+'DMP-TRIAL-BAL-2020'!R562</f>
        <v>0</v>
      </c>
      <c r="Z562" s="528">
        <f>+'NF-KSF-TRIAL-BAL-2020'!S562+'RA-TRIAL-BAL-2020'!S562+'DES-TRIAL-BAL-2020'!S562+'DMP-TRIAL-BAL-2020'!S562</f>
        <v>0</v>
      </c>
      <c r="AA562" s="347">
        <f>+'NF-KSF-TRIAL-BAL-2020'!T562+'RA-TRIAL-BAL-2020'!T562+'DES-TRIAL-BAL-2020'!T562+'DMP-TRIAL-BAL-2020'!T562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+'NF-KSF-TRIAL-BAL-2020'!O563+'RA-TRIAL-BAL-2020'!O563+'DES-TRIAL-BAL-2020'!O563+'DMP-TRIAL-BAL-2020'!O563</f>
        <v>0</v>
      </c>
      <c r="W563" s="529">
        <f>+'NF-KSF-TRIAL-BAL-2020'!P563+'RA-TRIAL-BAL-2020'!P563+'DES-TRIAL-BAL-2020'!P563+'DMP-TRIAL-BAL-2020'!P563</f>
        <v>0</v>
      </c>
      <c r="X563" s="528">
        <f>+'NF-KSF-TRIAL-BAL-2020'!Q563+'RA-TRIAL-BAL-2020'!Q563+'DES-TRIAL-BAL-2020'!Q563+'DMP-TRIAL-BAL-2020'!Q563</f>
        <v>0</v>
      </c>
      <c r="Y563" s="529">
        <f>+'NF-KSF-TRIAL-BAL-2020'!R563+'RA-TRIAL-BAL-2020'!R563+'DES-TRIAL-BAL-2020'!R563+'DMP-TRIAL-BAL-2020'!R563</f>
        <v>0</v>
      </c>
      <c r="Z563" s="528">
        <f>+'NF-KSF-TRIAL-BAL-2020'!S563+'RA-TRIAL-BAL-2020'!S563+'DES-TRIAL-BAL-2020'!S563+'DMP-TRIAL-BAL-2020'!S563</f>
        <v>0</v>
      </c>
      <c r="AA563" s="347">
        <f>+'NF-KSF-TRIAL-BAL-2020'!T563+'RA-TRIAL-BAL-2020'!T563+'DES-TRIAL-BAL-2020'!T563+'DMP-TRIAL-BAL-2020'!T563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+'NF-KSF-TRIAL-BAL-2020'!O564+'RA-TRIAL-BAL-2020'!O564+'DES-TRIAL-BAL-2020'!O564+'DMP-TRIAL-BAL-2020'!O564</f>
        <v>0</v>
      </c>
      <c r="W564" s="529">
        <f>+'NF-KSF-TRIAL-BAL-2020'!P564+'RA-TRIAL-BAL-2020'!P564+'DES-TRIAL-BAL-2020'!P564+'DMP-TRIAL-BAL-2020'!P564</f>
        <v>0</v>
      </c>
      <c r="X564" s="528">
        <f>+'NF-KSF-TRIAL-BAL-2020'!Q564+'RA-TRIAL-BAL-2020'!Q564+'DES-TRIAL-BAL-2020'!Q564+'DMP-TRIAL-BAL-2020'!Q564</f>
        <v>0</v>
      </c>
      <c r="Y564" s="529">
        <f>+'NF-KSF-TRIAL-BAL-2020'!R564+'RA-TRIAL-BAL-2020'!R564+'DES-TRIAL-BAL-2020'!R564+'DMP-TRIAL-BAL-2020'!R564</f>
        <v>0</v>
      </c>
      <c r="Z564" s="528">
        <f>+'NF-KSF-TRIAL-BAL-2020'!S564+'RA-TRIAL-BAL-2020'!S564+'DES-TRIAL-BAL-2020'!S564+'DMP-TRIAL-BAL-2020'!S564</f>
        <v>0</v>
      </c>
      <c r="AA564" s="347">
        <f>+'NF-KSF-TRIAL-BAL-2020'!T564+'RA-TRIAL-BAL-2020'!T564+'DES-TRIAL-BAL-2020'!T564+'DMP-TRIAL-BAL-2020'!T564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+'NF-KSF-TRIAL-BAL-2020'!O565+'RA-TRIAL-BAL-2020'!O565+'DES-TRIAL-BAL-2020'!O565+'DMP-TRIAL-BAL-2020'!O565</f>
        <v>0</v>
      </c>
      <c r="W565" s="529">
        <f>+'NF-KSF-TRIAL-BAL-2020'!P565+'RA-TRIAL-BAL-2020'!P565+'DES-TRIAL-BAL-2020'!P565+'DMP-TRIAL-BAL-2020'!P565</f>
        <v>0</v>
      </c>
      <c r="X565" s="528">
        <f>+'NF-KSF-TRIAL-BAL-2020'!Q565+'RA-TRIAL-BAL-2020'!Q565+'DES-TRIAL-BAL-2020'!Q565+'DMP-TRIAL-BAL-2020'!Q565</f>
        <v>0</v>
      </c>
      <c r="Y565" s="529">
        <f>+'NF-KSF-TRIAL-BAL-2020'!R565+'RA-TRIAL-BAL-2020'!R565+'DES-TRIAL-BAL-2020'!R565+'DMP-TRIAL-BAL-2020'!R565</f>
        <v>0</v>
      </c>
      <c r="Z565" s="528">
        <f>+'NF-KSF-TRIAL-BAL-2020'!S565+'RA-TRIAL-BAL-2020'!S565+'DES-TRIAL-BAL-2020'!S565+'DMP-TRIAL-BAL-2020'!S565</f>
        <v>0</v>
      </c>
      <c r="AA565" s="347">
        <f>+'NF-KSF-TRIAL-BAL-2020'!T565+'RA-TRIAL-BAL-2020'!T565+'DES-TRIAL-BAL-2020'!T565+'DMP-TRIAL-BAL-2020'!T565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+'NF-KSF-TRIAL-BAL-2020'!O566+'RA-TRIAL-BAL-2020'!O566+'DES-TRIAL-BAL-2020'!O566+'DMP-TRIAL-BAL-2020'!O566</f>
        <v>0</v>
      </c>
      <c r="W566" s="529">
        <f>+'NF-KSF-TRIAL-BAL-2020'!P566+'RA-TRIAL-BAL-2020'!P566+'DES-TRIAL-BAL-2020'!P566+'DMP-TRIAL-BAL-2020'!P566</f>
        <v>0</v>
      </c>
      <c r="X566" s="528">
        <f>+'NF-KSF-TRIAL-BAL-2020'!Q566+'RA-TRIAL-BAL-2020'!Q566+'DES-TRIAL-BAL-2020'!Q566+'DMP-TRIAL-BAL-2020'!Q566</f>
        <v>0</v>
      </c>
      <c r="Y566" s="529">
        <f>+'NF-KSF-TRIAL-BAL-2020'!R566+'RA-TRIAL-BAL-2020'!R566+'DES-TRIAL-BAL-2020'!R566+'DMP-TRIAL-BAL-2020'!R566</f>
        <v>0</v>
      </c>
      <c r="Z566" s="528">
        <f>+'NF-KSF-TRIAL-BAL-2020'!S566+'RA-TRIAL-BAL-2020'!S566+'DES-TRIAL-BAL-2020'!S566+'DMP-TRIAL-BAL-2020'!S566</f>
        <v>0</v>
      </c>
      <c r="AA566" s="347">
        <f>+'NF-KSF-TRIAL-BAL-2020'!T566+'RA-TRIAL-BAL-2020'!T566+'DES-TRIAL-BAL-2020'!T566+'DMP-TRIAL-BAL-2020'!T566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+'NF-KSF-TRIAL-BAL-2020'!O567+'RA-TRIAL-BAL-2020'!O567+'DES-TRIAL-BAL-2020'!O567+'DMP-TRIAL-BAL-2020'!O567</f>
        <v>0</v>
      </c>
      <c r="W567" s="529">
        <f>+'NF-KSF-TRIAL-BAL-2020'!P567+'RA-TRIAL-BAL-2020'!P567+'DES-TRIAL-BAL-2020'!P567+'DMP-TRIAL-BAL-2020'!P567</f>
        <v>0</v>
      </c>
      <c r="X567" s="528">
        <f>+'NF-KSF-TRIAL-BAL-2020'!Q567+'RA-TRIAL-BAL-2020'!Q567+'DES-TRIAL-BAL-2020'!Q567+'DMP-TRIAL-BAL-2020'!Q567</f>
        <v>0</v>
      </c>
      <c r="Y567" s="529">
        <f>+'NF-KSF-TRIAL-BAL-2020'!R567+'RA-TRIAL-BAL-2020'!R567+'DES-TRIAL-BAL-2020'!R567+'DMP-TRIAL-BAL-2020'!R567</f>
        <v>0</v>
      </c>
      <c r="Z567" s="528">
        <f>+'NF-KSF-TRIAL-BAL-2020'!S567+'RA-TRIAL-BAL-2020'!S567+'DES-TRIAL-BAL-2020'!S567+'DMP-TRIAL-BAL-2020'!S567</f>
        <v>0</v>
      </c>
      <c r="AA567" s="347">
        <f>+'NF-KSF-TRIAL-BAL-2020'!T567+'RA-TRIAL-BAL-2020'!T567+'DES-TRIAL-BAL-2020'!T567+'DMP-TRIAL-BAL-2020'!T567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+'NF-KSF-TRIAL-BAL-2020'!O568+'RA-TRIAL-BAL-2020'!O568+'DES-TRIAL-BAL-2020'!O568+'DMP-TRIAL-BAL-2020'!O568</f>
        <v>0</v>
      </c>
      <c r="W568" s="529">
        <f>+'NF-KSF-TRIAL-BAL-2020'!P568+'RA-TRIAL-BAL-2020'!P568+'DES-TRIAL-BAL-2020'!P568+'DMP-TRIAL-BAL-2020'!P568</f>
        <v>0</v>
      </c>
      <c r="X568" s="528">
        <f>+'NF-KSF-TRIAL-BAL-2020'!Q568+'RA-TRIAL-BAL-2020'!Q568+'DES-TRIAL-BAL-2020'!Q568+'DMP-TRIAL-BAL-2020'!Q568</f>
        <v>0</v>
      </c>
      <c r="Y568" s="529">
        <f>+'NF-KSF-TRIAL-BAL-2020'!R568+'RA-TRIAL-BAL-2020'!R568+'DES-TRIAL-BAL-2020'!R568+'DMP-TRIAL-BAL-2020'!R568</f>
        <v>0</v>
      </c>
      <c r="Z568" s="528">
        <f>+'NF-KSF-TRIAL-BAL-2020'!S568+'RA-TRIAL-BAL-2020'!S568+'DES-TRIAL-BAL-2020'!S568+'DMP-TRIAL-BAL-2020'!S568</f>
        <v>0</v>
      </c>
      <c r="AA568" s="347">
        <f>+'NF-KSF-TRIAL-BAL-2020'!T568+'RA-TRIAL-BAL-2020'!T568+'DES-TRIAL-BAL-2020'!T568+'DMP-TRIAL-BAL-2020'!T568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+'NF-KSF-TRIAL-BAL-2020'!O569+'RA-TRIAL-BAL-2020'!O569+'DES-TRIAL-BAL-2020'!O569+'DMP-TRIAL-BAL-2020'!O569</f>
        <v>0</v>
      </c>
      <c r="W569" s="529">
        <f>+'NF-KSF-TRIAL-BAL-2020'!P569+'RA-TRIAL-BAL-2020'!P569+'DES-TRIAL-BAL-2020'!P569+'DMP-TRIAL-BAL-2020'!P569</f>
        <v>0</v>
      </c>
      <c r="X569" s="528">
        <f>+'NF-KSF-TRIAL-BAL-2020'!Q569+'RA-TRIAL-BAL-2020'!Q569+'DES-TRIAL-BAL-2020'!Q569+'DMP-TRIAL-BAL-2020'!Q569</f>
        <v>0</v>
      </c>
      <c r="Y569" s="529">
        <f>+'NF-KSF-TRIAL-BAL-2020'!R569+'RA-TRIAL-BAL-2020'!R569+'DES-TRIAL-BAL-2020'!R569+'DMP-TRIAL-BAL-2020'!R569</f>
        <v>0</v>
      </c>
      <c r="Z569" s="528">
        <f>+'NF-KSF-TRIAL-BAL-2020'!S569+'RA-TRIAL-BAL-2020'!S569+'DES-TRIAL-BAL-2020'!S569+'DMP-TRIAL-BAL-2020'!S569</f>
        <v>0</v>
      </c>
      <c r="AA569" s="347">
        <f>+'NF-KSF-TRIAL-BAL-2020'!T569+'RA-TRIAL-BAL-2020'!T569+'DES-TRIAL-BAL-2020'!T569+'DMP-TRIAL-BAL-2020'!T569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+'NF-KSF-TRIAL-BAL-2020'!O570+'RA-TRIAL-BAL-2020'!O570+'DES-TRIAL-BAL-2020'!O570+'DMP-TRIAL-BAL-2020'!O570</f>
        <v>0</v>
      </c>
      <c r="W570" s="529">
        <f>+'NF-KSF-TRIAL-BAL-2020'!P570+'RA-TRIAL-BAL-2020'!P570+'DES-TRIAL-BAL-2020'!P570+'DMP-TRIAL-BAL-2020'!P570</f>
        <v>0</v>
      </c>
      <c r="X570" s="528">
        <f>+'NF-KSF-TRIAL-BAL-2020'!Q570+'RA-TRIAL-BAL-2020'!Q570+'DES-TRIAL-BAL-2020'!Q570+'DMP-TRIAL-BAL-2020'!Q570</f>
        <v>0</v>
      </c>
      <c r="Y570" s="529">
        <f>+'NF-KSF-TRIAL-BAL-2020'!R570+'RA-TRIAL-BAL-2020'!R570+'DES-TRIAL-BAL-2020'!R570+'DMP-TRIAL-BAL-2020'!R570</f>
        <v>0</v>
      </c>
      <c r="Z570" s="528">
        <f>+'NF-KSF-TRIAL-BAL-2020'!S570+'RA-TRIAL-BAL-2020'!S570+'DES-TRIAL-BAL-2020'!S570+'DMP-TRIAL-BAL-2020'!S570</f>
        <v>0</v>
      </c>
      <c r="AA570" s="347">
        <f>+'NF-KSF-TRIAL-BAL-2020'!T570+'RA-TRIAL-BAL-2020'!T570+'DES-TRIAL-BAL-2020'!T570+'DMP-TRIAL-BAL-2020'!T570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+'NF-KSF-TRIAL-BAL-2020'!O571+'RA-TRIAL-BAL-2020'!O571+'DES-TRIAL-BAL-2020'!O571+'DMP-TRIAL-BAL-2020'!O571</f>
        <v>0</v>
      </c>
      <c r="W571" s="529">
        <f>+'NF-KSF-TRIAL-BAL-2020'!P571+'RA-TRIAL-BAL-2020'!P571+'DES-TRIAL-BAL-2020'!P571+'DMP-TRIAL-BAL-2020'!P571</f>
        <v>0</v>
      </c>
      <c r="X571" s="528">
        <f>+'NF-KSF-TRIAL-BAL-2020'!Q571+'RA-TRIAL-BAL-2020'!Q571+'DES-TRIAL-BAL-2020'!Q571+'DMP-TRIAL-BAL-2020'!Q571</f>
        <v>0</v>
      </c>
      <c r="Y571" s="529">
        <f>+'NF-KSF-TRIAL-BAL-2020'!R571+'RA-TRIAL-BAL-2020'!R571+'DES-TRIAL-BAL-2020'!R571+'DMP-TRIAL-BAL-2020'!R571</f>
        <v>0</v>
      </c>
      <c r="Z571" s="528">
        <f>+'NF-KSF-TRIAL-BAL-2020'!S571+'RA-TRIAL-BAL-2020'!S571+'DES-TRIAL-BAL-2020'!S571+'DMP-TRIAL-BAL-2020'!S571</f>
        <v>0</v>
      </c>
      <c r="AA571" s="347">
        <f>+'NF-KSF-TRIAL-BAL-2020'!T571+'RA-TRIAL-BAL-2020'!T571+'DES-TRIAL-BAL-2020'!T571+'DMP-TRIAL-BAL-2020'!T571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+'NF-KSF-TRIAL-BAL-2020'!O572+'RA-TRIAL-BAL-2020'!O572+'DES-TRIAL-BAL-2020'!O572+'DMP-TRIAL-BAL-2020'!O572</f>
        <v>0</v>
      </c>
      <c r="W572" s="529">
        <f>+'NF-KSF-TRIAL-BAL-2020'!P572+'RA-TRIAL-BAL-2020'!P572+'DES-TRIAL-BAL-2020'!P572+'DMP-TRIAL-BAL-2020'!P572</f>
        <v>0</v>
      </c>
      <c r="X572" s="528">
        <f>+'NF-KSF-TRIAL-BAL-2020'!Q572+'RA-TRIAL-BAL-2020'!Q572+'DES-TRIAL-BAL-2020'!Q572+'DMP-TRIAL-BAL-2020'!Q572</f>
        <v>0</v>
      </c>
      <c r="Y572" s="529">
        <f>+'NF-KSF-TRIAL-BAL-2020'!R572+'RA-TRIAL-BAL-2020'!R572+'DES-TRIAL-BAL-2020'!R572+'DMP-TRIAL-BAL-2020'!R572</f>
        <v>0</v>
      </c>
      <c r="Z572" s="528">
        <f>+'NF-KSF-TRIAL-BAL-2020'!S572+'RA-TRIAL-BAL-2020'!S572+'DES-TRIAL-BAL-2020'!S572+'DMP-TRIAL-BAL-2020'!S572</f>
        <v>0</v>
      </c>
      <c r="AA572" s="347">
        <f>+'NF-KSF-TRIAL-BAL-2020'!T572+'RA-TRIAL-BAL-2020'!T572+'DES-TRIAL-BAL-2020'!T572+'DMP-TRIAL-BAL-2020'!T572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+'NF-KSF-TRIAL-BAL-2020'!O573+'RA-TRIAL-BAL-2020'!O573+'DES-TRIAL-BAL-2020'!O573+'DMP-TRIAL-BAL-2020'!O573</f>
        <v>0</v>
      </c>
      <c r="W573" s="529">
        <f>+'NF-KSF-TRIAL-BAL-2020'!P573+'RA-TRIAL-BAL-2020'!P573+'DES-TRIAL-BAL-2020'!P573+'DMP-TRIAL-BAL-2020'!P573</f>
        <v>0</v>
      </c>
      <c r="X573" s="528">
        <f>+'NF-KSF-TRIAL-BAL-2020'!Q573+'RA-TRIAL-BAL-2020'!Q573+'DES-TRIAL-BAL-2020'!Q573+'DMP-TRIAL-BAL-2020'!Q573</f>
        <v>0</v>
      </c>
      <c r="Y573" s="529">
        <f>+'NF-KSF-TRIAL-BAL-2020'!R573+'RA-TRIAL-BAL-2020'!R573+'DES-TRIAL-BAL-2020'!R573+'DMP-TRIAL-BAL-2020'!R573</f>
        <v>0</v>
      </c>
      <c r="Z573" s="528">
        <f>+'NF-KSF-TRIAL-BAL-2020'!S573+'RA-TRIAL-BAL-2020'!S573+'DES-TRIAL-BAL-2020'!S573+'DMP-TRIAL-BAL-2020'!S573</f>
        <v>0</v>
      </c>
      <c r="AA573" s="347">
        <f>+'NF-KSF-TRIAL-BAL-2020'!T573+'RA-TRIAL-BAL-2020'!T573+'DES-TRIAL-BAL-2020'!T573+'DMP-TRIAL-BAL-2020'!T573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+'NF-KSF-TRIAL-BAL-2020'!O574+'RA-TRIAL-BAL-2020'!O574+'DES-TRIAL-BAL-2020'!O574+'DMP-TRIAL-BAL-2020'!O574</f>
        <v>0</v>
      </c>
      <c r="W574" s="529">
        <f>+'NF-KSF-TRIAL-BAL-2020'!P574+'RA-TRIAL-BAL-2020'!P574+'DES-TRIAL-BAL-2020'!P574+'DMP-TRIAL-BAL-2020'!P574</f>
        <v>0</v>
      </c>
      <c r="X574" s="528">
        <f>+'NF-KSF-TRIAL-BAL-2020'!Q574+'RA-TRIAL-BAL-2020'!Q574+'DES-TRIAL-BAL-2020'!Q574+'DMP-TRIAL-BAL-2020'!Q574</f>
        <v>0</v>
      </c>
      <c r="Y574" s="529">
        <f>+'NF-KSF-TRIAL-BAL-2020'!R574+'RA-TRIAL-BAL-2020'!R574+'DES-TRIAL-BAL-2020'!R574+'DMP-TRIAL-BAL-2020'!R574</f>
        <v>0</v>
      </c>
      <c r="Z574" s="528">
        <f>+'NF-KSF-TRIAL-BAL-2020'!S574+'RA-TRIAL-BAL-2020'!S574+'DES-TRIAL-BAL-2020'!S574+'DMP-TRIAL-BAL-2020'!S574</f>
        <v>0</v>
      </c>
      <c r="AA574" s="347">
        <f>+'NF-KSF-TRIAL-BAL-2020'!T574+'RA-TRIAL-BAL-2020'!T574+'DES-TRIAL-BAL-2020'!T574+'DMP-TRIAL-BAL-2020'!T574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+'NF-KSF-TRIAL-BAL-2020'!O575+'RA-TRIAL-BAL-2020'!O575+'DES-TRIAL-BAL-2020'!O575+'DMP-TRIAL-BAL-2020'!O575</f>
        <v>0</v>
      </c>
      <c r="W575" s="529">
        <f>+'NF-KSF-TRIAL-BAL-2020'!P575+'RA-TRIAL-BAL-2020'!P575+'DES-TRIAL-BAL-2020'!P575+'DMP-TRIAL-BAL-2020'!P575</f>
        <v>0</v>
      </c>
      <c r="X575" s="528">
        <f>+'NF-KSF-TRIAL-BAL-2020'!Q575+'RA-TRIAL-BAL-2020'!Q575+'DES-TRIAL-BAL-2020'!Q575+'DMP-TRIAL-BAL-2020'!Q575</f>
        <v>0</v>
      </c>
      <c r="Y575" s="529">
        <f>+'NF-KSF-TRIAL-BAL-2020'!R575+'RA-TRIAL-BAL-2020'!R575+'DES-TRIAL-BAL-2020'!R575+'DMP-TRIAL-BAL-2020'!R575</f>
        <v>0</v>
      </c>
      <c r="Z575" s="528">
        <f>+'NF-KSF-TRIAL-BAL-2020'!S575+'RA-TRIAL-BAL-2020'!S575+'DES-TRIAL-BAL-2020'!S575+'DMP-TRIAL-BAL-2020'!S575</f>
        <v>0</v>
      </c>
      <c r="AA575" s="347">
        <f>+'NF-KSF-TRIAL-BAL-2020'!T575+'RA-TRIAL-BAL-2020'!T575+'DES-TRIAL-BAL-2020'!T575+'DMP-TRIAL-BAL-2020'!T575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+'NF-KSF-TRIAL-BAL-2020'!O576+'RA-TRIAL-BAL-2020'!O576+'DES-TRIAL-BAL-2020'!O576+'DMP-TRIAL-BAL-2020'!O576</f>
        <v>0</v>
      </c>
      <c r="W576" s="529">
        <f>+'NF-KSF-TRIAL-BAL-2020'!P576+'RA-TRIAL-BAL-2020'!P576+'DES-TRIAL-BAL-2020'!P576+'DMP-TRIAL-BAL-2020'!P576</f>
        <v>0</v>
      </c>
      <c r="X576" s="528">
        <f>+'NF-KSF-TRIAL-BAL-2020'!Q576+'RA-TRIAL-BAL-2020'!Q576+'DES-TRIAL-BAL-2020'!Q576+'DMP-TRIAL-BAL-2020'!Q576</f>
        <v>0</v>
      </c>
      <c r="Y576" s="529">
        <f>+'NF-KSF-TRIAL-BAL-2020'!R576+'RA-TRIAL-BAL-2020'!R576+'DES-TRIAL-BAL-2020'!R576+'DMP-TRIAL-BAL-2020'!R576</f>
        <v>0</v>
      </c>
      <c r="Z576" s="528">
        <f>+'NF-KSF-TRIAL-BAL-2020'!S576+'RA-TRIAL-BAL-2020'!S576+'DES-TRIAL-BAL-2020'!S576+'DMP-TRIAL-BAL-2020'!S576</f>
        <v>0</v>
      </c>
      <c r="AA576" s="347">
        <f>+'NF-KSF-TRIAL-BAL-2020'!T576+'RA-TRIAL-BAL-2020'!T576+'DES-TRIAL-BAL-2020'!T576+'DMP-TRIAL-BAL-2020'!T576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+'NF-KSF-TRIAL-BAL-2020'!O577+'RA-TRIAL-BAL-2020'!O577+'DES-TRIAL-BAL-2020'!O577+'DMP-TRIAL-BAL-2020'!O577</f>
        <v>0</v>
      </c>
      <c r="W577" s="529">
        <f>+'NF-KSF-TRIAL-BAL-2020'!P577+'RA-TRIAL-BAL-2020'!P577+'DES-TRIAL-BAL-2020'!P577+'DMP-TRIAL-BAL-2020'!P577</f>
        <v>0</v>
      </c>
      <c r="X577" s="528">
        <f>+'NF-KSF-TRIAL-BAL-2020'!Q577+'RA-TRIAL-BAL-2020'!Q577+'DES-TRIAL-BAL-2020'!Q577+'DMP-TRIAL-BAL-2020'!Q577</f>
        <v>0</v>
      </c>
      <c r="Y577" s="529">
        <f>+'NF-KSF-TRIAL-BAL-2020'!R577+'RA-TRIAL-BAL-2020'!R577+'DES-TRIAL-BAL-2020'!R577+'DMP-TRIAL-BAL-2020'!R577</f>
        <v>0</v>
      </c>
      <c r="Z577" s="528">
        <f>+'NF-KSF-TRIAL-BAL-2020'!S577+'RA-TRIAL-BAL-2020'!S577+'DES-TRIAL-BAL-2020'!S577+'DMP-TRIAL-BAL-2020'!S577</f>
        <v>0</v>
      </c>
      <c r="AA577" s="347">
        <f>+'NF-KSF-TRIAL-BAL-2020'!T577+'RA-TRIAL-BAL-2020'!T577+'DES-TRIAL-BAL-2020'!T577+'DMP-TRIAL-BAL-2020'!T577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+'NF-KSF-TRIAL-BAL-2020'!O578+'RA-TRIAL-BAL-2020'!O578+'DES-TRIAL-BAL-2020'!O578+'DMP-TRIAL-BAL-2020'!O578</f>
        <v>0</v>
      </c>
      <c r="W578" s="529">
        <f>+'NF-KSF-TRIAL-BAL-2020'!P578+'RA-TRIAL-BAL-2020'!P578+'DES-TRIAL-BAL-2020'!P578+'DMP-TRIAL-BAL-2020'!P578</f>
        <v>0</v>
      </c>
      <c r="X578" s="528">
        <f>+'NF-KSF-TRIAL-BAL-2020'!Q578+'RA-TRIAL-BAL-2020'!Q578+'DES-TRIAL-BAL-2020'!Q578+'DMP-TRIAL-BAL-2020'!Q578</f>
        <v>0</v>
      </c>
      <c r="Y578" s="529">
        <f>+'NF-KSF-TRIAL-BAL-2020'!R578+'RA-TRIAL-BAL-2020'!R578+'DES-TRIAL-BAL-2020'!R578+'DMP-TRIAL-BAL-2020'!R578</f>
        <v>0</v>
      </c>
      <c r="Z578" s="528">
        <f>+'NF-KSF-TRIAL-BAL-2020'!S578+'RA-TRIAL-BAL-2020'!S578+'DES-TRIAL-BAL-2020'!S578+'DMP-TRIAL-BAL-2020'!S578</f>
        <v>0</v>
      </c>
      <c r="AA578" s="347">
        <f>+'NF-KSF-TRIAL-BAL-2020'!T578+'RA-TRIAL-BAL-2020'!T578+'DES-TRIAL-BAL-2020'!T578+'DMP-TRIAL-BAL-2020'!T578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+'NF-KSF-TRIAL-BAL-2020'!O579+'RA-TRIAL-BAL-2020'!O579+'DES-TRIAL-BAL-2020'!O579+'DMP-TRIAL-BAL-2020'!O579</f>
        <v>0</v>
      </c>
      <c r="W579" s="529">
        <f>+'NF-KSF-TRIAL-BAL-2020'!P579+'RA-TRIAL-BAL-2020'!P579+'DES-TRIAL-BAL-2020'!P579+'DMP-TRIAL-BAL-2020'!P579</f>
        <v>0</v>
      </c>
      <c r="X579" s="528">
        <f>+'NF-KSF-TRIAL-BAL-2020'!Q579+'RA-TRIAL-BAL-2020'!Q579+'DES-TRIAL-BAL-2020'!Q579+'DMP-TRIAL-BAL-2020'!Q579</f>
        <v>0</v>
      </c>
      <c r="Y579" s="529">
        <f>+'NF-KSF-TRIAL-BAL-2020'!R579+'RA-TRIAL-BAL-2020'!R579+'DES-TRIAL-BAL-2020'!R579+'DMP-TRIAL-BAL-2020'!R579</f>
        <v>0</v>
      </c>
      <c r="Z579" s="528">
        <f>+'NF-KSF-TRIAL-BAL-2020'!S579+'RA-TRIAL-BAL-2020'!S579+'DES-TRIAL-BAL-2020'!S579+'DMP-TRIAL-BAL-2020'!S579</f>
        <v>0</v>
      </c>
      <c r="AA579" s="347">
        <f>+'NF-KSF-TRIAL-BAL-2020'!T579+'RA-TRIAL-BAL-2020'!T579+'DES-TRIAL-BAL-2020'!T579+'DMP-TRIAL-BAL-2020'!T579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+'NF-KSF-TRIAL-BAL-2020'!O580+'RA-TRIAL-BAL-2020'!O580+'DES-TRIAL-BAL-2020'!O580+'DMP-TRIAL-BAL-2020'!O580</f>
        <v>0</v>
      </c>
      <c r="W580" s="529">
        <f>+'NF-KSF-TRIAL-BAL-2020'!P580+'RA-TRIAL-BAL-2020'!P580+'DES-TRIAL-BAL-2020'!P580+'DMP-TRIAL-BAL-2020'!P580</f>
        <v>0</v>
      </c>
      <c r="X580" s="528">
        <f>+'NF-KSF-TRIAL-BAL-2020'!Q580+'RA-TRIAL-BAL-2020'!Q580+'DES-TRIAL-BAL-2020'!Q580+'DMP-TRIAL-BAL-2020'!Q580</f>
        <v>0</v>
      </c>
      <c r="Y580" s="529">
        <f>+'NF-KSF-TRIAL-BAL-2020'!R580+'RA-TRIAL-BAL-2020'!R580+'DES-TRIAL-BAL-2020'!R580+'DMP-TRIAL-BAL-2020'!R580</f>
        <v>0</v>
      </c>
      <c r="Z580" s="528">
        <f>+'NF-KSF-TRIAL-BAL-2020'!S580+'RA-TRIAL-BAL-2020'!S580+'DES-TRIAL-BAL-2020'!S580+'DMP-TRIAL-BAL-2020'!S580</f>
        <v>0</v>
      </c>
      <c r="AA580" s="347">
        <f>+'NF-KSF-TRIAL-BAL-2020'!T580+'RA-TRIAL-BAL-2020'!T580+'DES-TRIAL-BAL-2020'!T580+'DMP-TRIAL-BAL-2020'!T580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+'NF-KSF-TRIAL-BAL-2020'!O581+'RA-TRIAL-BAL-2020'!O581+'DES-TRIAL-BAL-2020'!O581+'DMP-TRIAL-BAL-2020'!O581</f>
        <v>0</v>
      </c>
      <c r="W581" s="529">
        <f>+'NF-KSF-TRIAL-BAL-2020'!P581+'RA-TRIAL-BAL-2020'!P581+'DES-TRIAL-BAL-2020'!P581+'DMP-TRIAL-BAL-2020'!P581</f>
        <v>0</v>
      </c>
      <c r="X581" s="528">
        <f>+'NF-KSF-TRIAL-BAL-2020'!Q581+'RA-TRIAL-BAL-2020'!Q581+'DES-TRIAL-BAL-2020'!Q581+'DMP-TRIAL-BAL-2020'!Q581</f>
        <v>0</v>
      </c>
      <c r="Y581" s="529">
        <f>+'NF-KSF-TRIAL-BAL-2020'!R581+'RA-TRIAL-BAL-2020'!R581+'DES-TRIAL-BAL-2020'!R581+'DMP-TRIAL-BAL-2020'!R581</f>
        <v>0</v>
      </c>
      <c r="Z581" s="528">
        <f>+'NF-KSF-TRIAL-BAL-2020'!S581+'RA-TRIAL-BAL-2020'!S581+'DES-TRIAL-BAL-2020'!S581+'DMP-TRIAL-BAL-2020'!S581</f>
        <v>0</v>
      </c>
      <c r="AA581" s="347">
        <f>+'NF-KSF-TRIAL-BAL-2020'!T581+'RA-TRIAL-BAL-2020'!T581+'DES-TRIAL-BAL-2020'!T581+'DMP-TRIAL-BAL-2020'!T581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+'NF-KSF-TRIAL-BAL-2020'!O582+'RA-TRIAL-BAL-2020'!O582+'DES-TRIAL-BAL-2020'!O582+'DMP-TRIAL-BAL-2020'!O582</f>
        <v>0</v>
      </c>
      <c r="W582" s="529">
        <f>+'NF-KSF-TRIAL-BAL-2020'!P582+'RA-TRIAL-BAL-2020'!P582+'DES-TRIAL-BAL-2020'!P582+'DMP-TRIAL-BAL-2020'!P582</f>
        <v>0</v>
      </c>
      <c r="X582" s="528">
        <f>+'NF-KSF-TRIAL-BAL-2020'!Q582+'RA-TRIAL-BAL-2020'!Q582+'DES-TRIAL-BAL-2020'!Q582+'DMP-TRIAL-BAL-2020'!Q582</f>
        <v>0</v>
      </c>
      <c r="Y582" s="529">
        <f>+'NF-KSF-TRIAL-BAL-2020'!R582+'RA-TRIAL-BAL-2020'!R582+'DES-TRIAL-BAL-2020'!R582+'DMP-TRIAL-BAL-2020'!R582</f>
        <v>0</v>
      </c>
      <c r="Z582" s="528">
        <f>+'NF-KSF-TRIAL-BAL-2020'!S582+'RA-TRIAL-BAL-2020'!S582+'DES-TRIAL-BAL-2020'!S582+'DMP-TRIAL-BAL-2020'!S582</f>
        <v>0</v>
      </c>
      <c r="AA582" s="347">
        <f>+'NF-KSF-TRIAL-BAL-2020'!T582+'RA-TRIAL-BAL-2020'!T582+'DES-TRIAL-BAL-2020'!T582+'DMP-TRIAL-BAL-2020'!T582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+'NF-KSF-TRIAL-BAL-2020'!O583+'RA-TRIAL-BAL-2020'!O583+'DES-TRIAL-BAL-2020'!O583+'DMP-TRIAL-BAL-2020'!O583</f>
        <v>0</v>
      </c>
      <c r="W583" s="529">
        <f>+'NF-KSF-TRIAL-BAL-2020'!P583+'RA-TRIAL-BAL-2020'!P583+'DES-TRIAL-BAL-2020'!P583+'DMP-TRIAL-BAL-2020'!P583</f>
        <v>0</v>
      </c>
      <c r="X583" s="528">
        <f>+'NF-KSF-TRIAL-BAL-2020'!Q583+'RA-TRIAL-BAL-2020'!Q583+'DES-TRIAL-BAL-2020'!Q583+'DMP-TRIAL-BAL-2020'!Q583</f>
        <v>0</v>
      </c>
      <c r="Y583" s="529">
        <f>+'NF-KSF-TRIAL-BAL-2020'!R583+'RA-TRIAL-BAL-2020'!R583+'DES-TRIAL-BAL-2020'!R583+'DMP-TRIAL-BAL-2020'!R583</f>
        <v>0</v>
      </c>
      <c r="Z583" s="528">
        <f>+'NF-KSF-TRIAL-BAL-2020'!S583+'RA-TRIAL-BAL-2020'!S583+'DES-TRIAL-BAL-2020'!S583+'DMP-TRIAL-BAL-2020'!S583</f>
        <v>0</v>
      </c>
      <c r="AA583" s="347">
        <f>+'NF-KSF-TRIAL-BAL-2020'!T583+'RA-TRIAL-BAL-2020'!T583+'DES-TRIAL-BAL-2020'!T583+'DMP-TRIAL-BAL-2020'!T583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+'NF-KSF-TRIAL-BAL-2020'!O584+'RA-TRIAL-BAL-2020'!O584+'DES-TRIAL-BAL-2020'!O584+'DMP-TRIAL-BAL-2020'!O584</f>
        <v>0</v>
      </c>
      <c r="W584" s="529">
        <f>+'NF-KSF-TRIAL-BAL-2020'!P584+'RA-TRIAL-BAL-2020'!P584+'DES-TRIAL-BAL-2020'!P584+'DMP-TRIAL-BAL-2020'!P584</f>
        <v>0</v>
      </c>
      <c r="X584" s="528">
        <f>+'NF-KSF-TRIAL-BAL-2020'!Q584+'RA-TRIAL-BAL-2020'!Q584+'DES-TRIAL-BAL-2020'!Q584+'DMP-TRIAL-BAL-2020'!Q584</f>
        <v>0</v>
      </c>
      <c r="Y584" s="529">
        <f>+'NF-KSF-TRIAL-BAL-2020'!R584+'RA-TRIAL-BAL-2020'!R584+'DES-TRIAL-BAL-2020'!R584+'DMP-TRIAL-BAL-2020'!R584</f>
        <v>0</v>
      </c>
      <c r="Z584" s="528">
        <f>+'NF-KSF-TRIAL-BAL-2020'!S584+'RA-TRIAL-BAL-2020'!S584+'DES-TRIAL-BAL-2020'!S584+'DMP-TRIAL-BAL-2020'!S584</f>
        <v>0</v>
      </c>
      <c r="AA584" s="347">
        <f>+'NF-KSF-TRIAL-BAL-2020'!T584+'RA-TRIAL-BAL-2020'!T584+'DES-TRIAL-BAL-2020'!T584+'DMP-TRIAL-BAL-2020'!T584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+'NF-KSF-TRIAL-BAL-2020'!O585+'RA-TRIAL-BAL-2020'!O585+'DES-TRIAL-BAL-2020'!O585+'DMP-TRIAL-BAL-2020'!O585</f>
        <v>0</v>
      </c>
      <c r="W585" s="529">
        <f>+'NF-KSF-TRIAL-BAL-2020'!P585+'RA-TRIAL-BAL-2020'!P585+'DES-TRIAL-BAL-2020'!P585+'DMP-TRIAL-BAL-2020'!P585</f>
        <v>0</v>
      </c>
      <c r="X585" s="528">
        <f>+'NF-KSF-TRIAL-BAL-2020'!Q585+'RA-TRIAL-BAL-2020'!Q585+'DES-TRIAL-BAL-2020'!Q585+'DMP-TRIAL-BAL-2020'!Q585</f>
        <v>0</v>
      </c>
      <c r="Y585" s="529">
        <f>+'NF-KSF-TRIAL-BAL-2020'!R585+'RA-TRIAL-BAL-2020'!R585+'DES-TRIAL-BAL-2020'!R585+'DMP-TRIAL-BAL-2020'!R585</f>
        <v>0</v>
      </c>
      <c r="Z585" s="528">
        <f>+'NF-KSF-TRIAL-BAL-2020'!S585+'RA-TRIAL-BAL-2020'!S585+'DES-TRIAL-BAL-2020'!S585+'DMP-TRIAL-BAL-2020'!S585</f>
        <v>0</v>
      </c>
      <c r="AA585" s="347">
        <f>+'NF-KSF-TRIAL-BAL-2020'!T585+'RA-TRIAL-BAL-2020'!T585+'DES-TRIAL-BAL-2020'!T585+'DMP-TRIAL-BAL-2020'!T585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+'NF-KSF-TRIAL-BAL-2020'!O586+'RA-TRIAL-BAL-2020'!O586+'DES-TRIAL-BAL-2020'!O586+'DMP-TRIAL-BAL-2020'!O586</f>
        <v>0</v>
      </c>
      <c r="W586" s="529">
        <f>+'NF-KSF-TRIAL-BAL-2020'!P586+'RA-TRIAL-BAL-2020'!P586+'DES-TRIAL-BAL-2020'!P586+'DMP-TRIAL-BAL-2020'!P586</f>
        <v>0</v>
      </c>
      <c r="X586" s="528">
        <f>+'NF-KSF-TRIAL-BAL-2020'!Q586+'RA-TRIAL-BAL-2020'!Q586+'DES-TRIAL-BAL-2020'!Q586+'DMP-TRIAL-BAL-2020'!Q586</f>
        <v>0</v>
      </c>
      <c r="Y586" s="529">
        <f>+'NF-KSF-TRIAL-BAL-2020'!R586+'RA-TRIAL-BAL-2020'!R586+'DES-TRIAL-BAL-2020'!R586+'DMP-TRIAL-BAL-2020'!R586</f>
        <v>0</v>
      </c>
      <c r="Z586" s="528">
        <f>+'NF-KSF-TRIAL-BAL-2020'!S586+'RA-TRIAL-BAL-2020'!S586+'DES-TRIAL-BAL-2020'!S586+'DMP-TRIAL-BAL-2020'!S586</f>
        <v>0</v>
      </c>
      <c r="AA586" s="347">
        <f>+'NF-KSF-TRIAL-BAL-2020'!T586+'RA-TRIAL-BAL-2020'!T586+'DES-TRIAL-BAL-2020'!T586+'DMP-TRIAL-BAL-2020'!T586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+'NF-KSF-TRIAL-BAL-2020'!O587+'RA-TRIAL-BAL-2020'!O587+'DES-TRIAL-BAL-2020'!O587+'DMP-TRIAL-BAL-2020'!O587</f>
        <v>0</v>
      </c>
      <c r="W587" s="529">
        <f>+'NF-KSF-TRIAL-BAL-2020'!P587+'RA-TRIAL-BAL-2020'!P587+'DES-TRIAL-BAL-2020'!P587+'DMP-TRIAL-BAL-2020'!P587</f>
        <v>0</v>
      </c>
      <c r="X587" s="528">
        <f>+'NF-KSF-TRIAL-BAL-2020'!Q587+'RA-TRIAL-BAL-2020'!Q587+'DES-TRIAL-BAL-2020'!Q587+'DMP-TRIAL-BAL-2020'!Q587</f>
        <v>0</v>
      </c>
      <c r="Y587" s="529">
        <f>+'NF-KSF-TRIAL-BAL-2020'!R587+'RA-TRIAL-BAL-2020'!R587+'DES-TRIAL-BAL-2020'!R587+'DMP-TRIAL-BAL-2020'!R587</f>
        <v>0</v>
      </c>
      <c r="Z587" s="528">
        <f>+'NF-KSF-TRIAL-BAL-2020'!S587+'RA-TRIAL-BAL-2020'!S587+'DES-TRIAL-BAL-2020'!S587+'DMP-TRIAL-BAL-2020'!S587</f>
        <v>0</v>
      </c>
      <c r="AA587" s="347">
        <f>+'NF-KSF-TRIAL-BAL-2020'!T587+'RA-TRIAL-BAL-2020'!T587+'DES-TRIAL-BAL-2020'!T587+'DMP-TRIAL-BAL-2020'!T587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+'NF-KSF-TRIAL-BAL-2020'!O588+'RA-TRIAL-BAL-2020'!O588+'DES-TRIAL-BAL-2020'!O588+'DMP-TRIAL-BAL-2020'!O588</f>
        <v>0</v>
      </c>
      <c r="W588" s="529">
        <f>+'NF-KSF-TRIAL-BAL-2020'!P588+'RA-TRIAL-BAL-2020'!P588+'DES-TRIAL-BAL-2020'!P588+'DMP-TRIAL-BAL-2020'!P588</f>
        <v>0</v>
      </c>
      <c r="X588" s="528">
        <f>+'NF-KSF-TRIAL-BAL-2020'!Q588+'RA-TRIAL-BAL-2020'!Q588+'DES-TRIAL-BAL-2020'!Q588+'DMP-TRIAL-BAL-2020'!Q588</f>
        <v>0</v>
      </c>
      <c r="Y588" s="529">
        <f>+'NF-KSF-TRIAL-BAL-2020'!R588+'RA-TRIAL-BAL-2020'!R588+'DES-TRIAL-BAL-2020'!R588+'DMP-TRIAL-BAL-2020'!R588</f>
        <v>0</v>
      </c>
      <c r="Z588" s="528">
        <f>+'NF-KSF-TRIAL-BAL-2020'!S588+'RA-TRIAL-BAL-2020'!S588+'DES-TRIAL-BAL-2020'!S588+'DMP-TRIAL-BAL-2020'!S588</f>
        <v>0</v>
      </c>
      <c r="AA588" s="347">
        <f>+'NF-KSF-TRIAL-BAL-2020'!T588+'RA-TRIAL-BAL-2020'!T588+'DES-TRIAL-BAL-2020'!T588+'DMP-TRIAL-BAL-2020'!T588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+'NF-KSF-TRIAL-BAL-2020'!O589+'RA-TRIAL-BAL-2020'!O589+'DES-TRIAL-BAL-2020'!O589+'DMP-TRIAL-BAL-2020'!O589</f>
        <v>0</v>
      </c>
      <c r="W589" s="529">
        <f>+'NF-KSF-TRIAL-BAL-2020'!P589+'RA-TRIAL-BAL-2020'!P589+'DES-TRIAL-BAL-2020'!P589+'DMP-TRIAL-BAL-2020'!P589</f>
        <v>0</v>
      </c>
      <c r="X589" s="528">
        <f>+'NF-KSF-TRIAL-BAL-2020'!Q589+'RA-TRIAL-BAL-2020'!Q589+'DES-TRIAL-BAL-2020'!Q589+'DMP-TRIAL-BAL-2020'!Q589</f>
        <v>0</v>
      </c>
      <c r="Y589" s="529">
        <f>+'NF-KSF-TRIAL-BAL-2020'!R589+'RA-TRIAL-BAL-2020'!R589+'DES-TRIAL-BAL-2020'!R589+'DMP-TRIAL-BAL-2020'!R589</f>
        <v>0</v>
      </c>
      <c r="Z589" s="528">
        <f>+'NF-KSF-TRIAL-BAL-2020'!S589+'RA-TRIAL-BAL-2020'!S589+'DES-TRIAL-BAL-2020'!S589+'DMP-TRIAL-BAL-2020'!S589</f>
        <v>0</v>
      </c>
      <c r="AA589" s="347">
        <f>+'NF-KSF-TRIAL-BAL-2020'!T589+'RA-TRIAL-BAL-2020'!T589+'DES-TRIAL-BAL-2020'!T589+'DMP-TRIAL-BAL-2020'!T589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+'NF-KSF-TRIAL-BAL-2020'!O590+'RA-TRIAL-BAL-2020'!O590+'DES-TRIAL-BAL-2020'!O590+'DMP-TRIAL-BAL-2020'!O590</f>
        <v>0</v>
      </c>
      <c r="W590" s="529">
        <f>+'NF-KSF-TRIAL-BAL-2020'!P590+'RA-TRIAL-BAL-2020'!P590+'DES-TRIAL-BAL-2020'!P590+'DMP-TRIAL-BAL-2020'!P590</f>
        <v>0</v>
      </c>
      <c r="X590" s="528">
        <f>+'NF-KSF-TRIAL-BAL-2020'!Q590+'RA-TRIAL-BAL-2020'!Q590+'DES-TRIAL-BAL-2020'!Q590+'DMP-TRIAL-BAL-2020'!Q590</f>
        <v>0</v>
      </c>
      <c r="Y590" s="529">
        <f>+'NF-KSF-TRIAL-BAL-2020'!R590+'RA-TRIAL-BAL-2020'!R590+'DES-TRIAL-BAL-2020'!R590+'DMP-TRIAL-BAL-2020'!R590</f>
        <v>0</v>
      </c>
      <c r="Z590" s="528">
        <f>+'NF-KSF-TRIAL-BAL-2020'!S590+'RA-TRIAL-BAL-2020'!S590+'DES-TRIAL-BAL-2020'!S590+'DMP-TRIAL-BAL-2020'!S590</f>
        <v>0</v>
      </c>
      <c r="AA590" s="347">
        <f>+'NF-KSF-TRIAL-BAL-2020'!T590+'RA-TRIAL-BAL-2020'!T590+'DES-TRIAL-BAL-2020'!T590+'DMP-TRIAL-BAL-2020'!T590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+'NF-KSF-TRIAL-BAL-2020'!O591+'RA-TRIAL-BAL-2020'!O591+'DES-TRIAL-BAL-2020'!O591+'DMP-TRIAL-BAL-2020'!O591</f>
        <v>0</v>
      </c>
      <c r="W591" s="529">
        <f>+'NF-KSF-TRIAL-BAL-2020'!P591+'RA-TRIAL-BAL-2020'!P591+'DES-TRIAL-BAL-2020'!P591+'DMP-TRIAL-BAL-2020'!P591</f>
        <v>0</v>
      </c>
      <c r="X591" s="528">
        <f>+'NF-KSF-TRIAL-BAL-2020'!Q591+'RA-TRIAL-BAL-2020'!Q591+'DES-TRIAL-BAL-2020'!Q591+'DMP-TRIAL-BAL-2020'!Q591</f>
        <v>0</v>
      </c>
      <c r="Y591" s="529">
        <f>+'NF-KSF-TRIAL-BAL-2020'!R591+'RA-TRIAL-BAL-2020'!R591+'DES-TRIAL-BAL-2020'!R591+'DMP-TRIAL-BAL-2020'!R591</f>
        <v>0</v>
      </c>
      <c r="Z591" s="528">
        <f>+'NF-KSF-TRIAL-BAL-2020'!S591+'RA-TRIAL-BAL-2020'!S591+'DES-TRIAL-BAL-2020'!S591+'DMP-TRIAL-BAL-2020'!S591</f>
        <v>0</v>
      </c>
      <c r="AA591" s="347">
        <f>+'NF-KSF-TRIAL-BAL-2020'!T591+'RA-TRIAL-BAL-2020'!T591+'DES-TRIAL-BAL-2020'!T591+'DMP-TRIAL-BAL-2020'!T591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+'NF-KSF-TRIAL-BAL-2020'!O592+'RA-TRIAL-BAL-2020'!O592+'DES-TRIAL-BAL-2020'!O592+'DMP-TRIAL-BAL-2020'!O592</f>
        <v>0</v>
      </c>
      <c r="W592" s="529">
        <f>+'NF-KSF-TRIAL-BAL-2020'!P592+'RA-TRIAL-BAL-2020'!P592+'DES-TRIAL-BAL-2020'!P592+'DMP-TRIAL-BAL-2020'!P592</f>
        <v>0</v>
      </c>
      <c r="X592" s="528">
        <f>+'NF-KSF-TRIAL-BAL-2020'!Q592+'RA-TRIAL-BAL-2020'!Q592+'DES-TRIAL-BAL-2020'!Q592+'DMP-TRIAL-BAL-2020'!Q592</f>
        <v>0</v>
      </c>
      <c r="Y592" s="529">
        <f>+'NF-KSF-TRIAL-BAL-2020'!R592+'RA-TRIAL-BAL-2020'!R592+'DES-TRIAL-BAL-2020'!R592+'DMP-TRIAL-BAL-2020'!R592</f>
        <v>0</v>
      </c>
      <c r="Z592" s="528">
        <f>+'NF-KSF-TRIAL-BAL-2020'!S592+'RA-TRIAL-BAL-2020'!S592+'DES-TRIAL-BAL-2020'!S592+'DMP-TRIAL-BAL-2020'!S592</f>
        <v>0</v>
      </c>
      <c r="AA592" s="347">
        <f>+'NF-KSF-TRIAL-BAL-2020'!T592+'RA-TRIAL-BAL-2020'!T592+'DES-TRIAL-BAL-2020'!T592+'DMP-TRIAL-BAL-2020'!T592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+'NF-KSF-TRIAL-BAL-2020'!O593+'RA-TRIAL-BAL-2020'!O593+'DES-TRIAL-BAL-2020'!O593+'DMP-TRIAL-BAL-2020'!O593</f>
        <v>0</v>
      </c>
      <c r="W593" s="529">
        <f>+'NF-KSF-TRIAL-BAL-2020'!P593+'RA-TRIAL-BAL-2020'!P593+'DES-TRIAL-BAL-2020'!P593+'DMP-TRIAL-BAL-2020'!P593</f>
        <v>0</v>
      </c>
      <c r="X593" s="528">
        <f>+'NF-KSF-TRIAL-BAL-2020'!Q593+'RA-TRIAL-BAL-2020'!Q593+'DES-TRIAL-BAL-2020'!Q593+'DMP-TRIAL-BAL-2020'!Q593</f>
        <v>0</v>
      </c>
      <c r="Y593" s="529">
        <f>+'NF-KSF-TRIAL-BAL-2020'!R593+'RA-TRIAL-BAL-2020'!R593+'DES-TRIAL-BAL-2020'!R593+'DMP-TRIAL-BAL-2020'!R593</f>
        <v>0</v>
      </c>
      <c r="Z593" s="528">
        <f>+'NF-KSF-TRIAL-BAL-2020'!S593+'RA-TRIAL-BAL-2020'!S593+'DES-TRIAL-BAL-2020'!S593+'DMP-TRIAL-BAL-2020'!S593</f>
        <v>0</v>
      </c>
      <c r="AA593" s="347">
        <f>+'NF-KSF-TRIAL-BAL-2020'!T593+'RA-TRIAL-BAL-2020'!T593+'DES-TRIAL-BAL-2020'!T593+'DMP-TRIAL-BAL-2020'!T593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+'NF-KSF-TRIAL-BAL-2020'!O594+'RA-TRIAL-BAL-2020'!O594+'DES-TRIAL-BAL-2020'!O594+'DMP-TRIAL-BAL-2020'!O594</f>
        <v>0</v>
      </c>
      <c r="W594" s="529">
        <f>+'NF-KSF-TRIAL-BAL-2020'!P594+'RA-TRIAL-BAL-2020'!P594+'DES-TRIAL-BAL-2020'!P594+'DMP-TRIAL-BAL-2020'!P594</f>
        <v>0</v>
      </c>
      <c r="X594" s="528">
        <f>+'NF-KSF-TRIAL-BAL-2020'!Q594+'RA-TRIAL-BAL-2020'!Q594+'DES-TRIAL-BAL-2020'!Q594+'DMP-TRIAL-BAL-2020'!Q594</f>
        <v>0</v>
      </c>
      <c r="Y594" s="529">
        <f>+'NF-KSF-TRIAL-BAL-2020'!R594+'RA-TRIAL-BAL-2020'!R594+'DES-TRIAL-BAL-2020'!R594+'DMP-TRIAL-BAL-2020'!R594</f>
        <v>0</v>
      </c>
      <c r="Z594" s="528">
        <f>+'NF-KSF-TRIAL-BAL-2020'!S594+'RA-TRIAL-BAL-2020'!S594+'DES-TRIAL-BAL-2020'!S594+'DMP-TRIAL-BAL-2020'!S594</f>
        <v>0</v>
      </c>
      <c r="AA594" s="347">
        <f>+'NF-KSF-TRIAL-BAL-2020'!T594+'RA-TRIAL-BAL-2020'!T594+'DES-TRIAL-BAL-2020'!T594+'DMP-TRIAL-BAL-2020'!T594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+'NF-KSF-TRIAL-BAL-2020'!O595+'RA-TRIAL-BAL-2020'!O595+'DES-TRIAL-BAL-2020'!O595+'DMP-TRIAL-BAL-2020'!O595</f>
        <v>0</v>
      </c>
      <c r="W595" s="529">
        <f>+'NF-KSF-TRIAL-BAL-2020'!P595+'RA-TRIAL-BAL-2020'!P595+'DES-TRIAL-BAL-2020'!P595+'DMP-TRIAL-BAL-2020'!P595</f>
        <v>0</v>
      </c>
      <c r="X595" s="528">
        <f>+'NF-KSF-TRIAL-BAL-2020'!Q595+'RA-TRIAL-BAL-2020'!Q595+'DES-TRIAL-BAL-2020'!Q595+'DMP-TRIAL-BAL-2020'!Q595</f>
        <v>0</v>
      </c>
      <c r="Y595" s="529">
        <f>+'NF-KSF-TRIAL-BAL-2020'!R595+'RA-TRIAL-BAL-2020'!R595+'DES-TRIAL-BAL-2020'!R595+'DMP-TRIAL-BAL-2020'!R595</f>
        <v>0</v>
      </c>
      <c r="Z595" s="528">
        <f>+'NF-KSF-TRIAL-BAL-2020'!S595+'RA-TRIAL-BAL-2020'!S595+'DES-TRIAL-BAL-2020'!S595+'DMP-TRIAL-BAL-2020'!S595</f>
        <v>0</v>
      </c>
      <c r="AA595" s="347">
        <f>+'NF-KSF-TRIAL-BAL-2020'!T595+'RA-TRIAL-BAL-2020'!T595+'DES-TRIAL-BAL-2020'!T595+'DMP-TRIAL-BAL-2020'!T595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+'NF-KSF-TRIAL-BAL-2020'!O596+'RA-TRIAL-BAL-2020'!O596+'DES-TRIAL-BAL-2020'!O596+'DMP-TRIAL-BAL-2020'!O596</f>
        <v>0</v>
      </c>
      <c r="W596" s="529">
        <f>+'NF-KSF-TRIAL-BAL-2020'!P596+'RA-TRIAL-BAL-2020'!P596+'DES-TRIAL-BAL-2020'!P596+'DMP-TRIAL-BAL-2020'!P596</f>
        <v>0</v>
      </c>
      <c r="X596" s="528">
        <f>+'NF-KSF-TRIAL-BAL-2020'!Q596+'RA-TRIAL-BAL-2020'!Q596+'DES-TRIAL-BAL-2020'!Q596+'DMP-TRIAL-BAL-2020'!Q596</f>
        <v>0</v>
      </c>
      <c r="Y596" s="529">
        <f>+'NF-KSF-TRIAL-BAL-2020'!R596+'RA-TRIAL-BAL-2020'!R596+'DES-TRIAL-BAL-2020'!R596+'DMP-TRIAL-BAL-2020'!R596</f>
        <v>0</v>
      </c>
      <c r="Z596" s="528">
        <f>+'NF-KSF-TRIAL-BAL-2020'!S596+'RA-TRIAL-BAL-2020'!S596+'DES-TRIAL-BAL-2020'!S596+'DMP-TRIAL-BAL-2020'!S596</f>
        <v>0</v>
      </c>
      <c r="AA596" s="347">
        <f>+'NF-KSF-TRIAL-BAL-2020'!T596+'RA-TRIAL-BAL-2020'!T596+'DES-TRIAL-BAL-2020'!T596+'DMP-TRIAL-BAL-2020'!T596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+'NF-KSF-TRIAL-BAL-2020'!O597+'RA-TRIAL-BAL-2020'!O597+'DES-TRIAL-BAL-2020'!O597+'DMP-TRIAL-BAL-2020'!O597</f>
        <v>0</v>
      </c>
      <c r="W597" s="529">
        <f>+'NF-KSF-TRIAL-BAL-2020'!P597+'RA-TRIAL-BAL-2020'!P597+'DES-TRIAL-BAL-2020'!P597+'DMP-TRIAL-BAL-2020'!P597</f>
        <v>0</v>
      </c>
      <c r="X597" s="528">
        <f>+'NF-KSF-TRIAL-BAL-2020'!Q597+'RA-TRIAL-BAL-2020'!Q597+'DES-TRIAL-BAL-2020'!Q597+'DMP-TRIAL-BAL-2020'!Q597</f>
        <v>0</v>
      </c>
      <c r="Y597" s="529">
        <f>+'NF-KSF-TRIAL-BAL-2020'!R597+'RA-TRIAL-BAL-2020'!R597+'DES-TRIAL-BAL-2020'!R597+'DMP-TRIAL-BAL-2020'!R597</f>
        <v>0</v>
      </c>
      <c r="Z597" s="528">
        <f>+'NF-KSF-TRIAL-BAL-2020'!S597+'RA-TRIAL-BAL-2020'!S597+'DES-TRIAL-BAL-2020'!S597+'DMP-TRIAL-BAL-2020'!S597</f>
        <v>0</v>
      </c>
      <c r="AA597" s="347">
        <f>+'NF-KSF-TRIAL-BAL-2020'!T597+'RA-TRIAL-BAL-2020'!T597+'DES-TRIAL-BAL-2020'!T597+'DMP-TRIAL-BAL-2020'!T597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+'NF-KSF-TRIAL-BAL-2020'!O598+'RA-TRIAL-BAL-2020'!O598+'DES-TRIAL-BAL-2020'!O598+'DMP-TRIAL-BAL-2020'!O598</f>
        <v>0</v>
      </c>
      <c r="W598" s="529">
        <f>+'NF-KSF-TRIAL-BAL-2020'!P598+'RA-TRIAL-BAL-2020'!P598+'DES-TRIAL-BAL-2020'!P598+'DMP-TRIAL-BAL-2020'!P598</f>
        <v>0</v>
      </c>
      <c r="X598" s="528">
        <f>+'NF-KSF-TRIAL-BAL-2020'!Q598+'RA-TRIAL-BAL-2020'!Q598+'DES-TRIAL-BAL-2020'!Q598+'DMP-TRIAL-BAL-2020'!Q598</f>
        <v>0</v>
      </c>
      <c r="Y598" s="529">
        <f>+'NF-KSF-TRIAL-BAL-2020'!R598+'RA-TRIAL-BAL-2020'!R598+'DES-TRIAL-BAL-2020'!R598+'DMP-TRIAL-BAL-2020'!R598</f>
        <v>0</v>
      </c>
      <c r="Z598" s="528">
        <f>+'NF-KSF-TRIAL-BAL-2020'!S598+'RA-TRIAL-BAL-2020'!S598+'DES-TRIAL-BAL-2020'!S598+'DMP-TRIAL-BAL-2020'!S598</f>
        <v>0</v>
      </c>
      <c r="AA598" s="347">
        <f>+'NF-KSF-TRIAL-BAL-2020'!T598+'RA-TRIAL-BAL-2020'!T598+'DES-TRIAL-BAL-2020'!T598+'DMP-TRIAL-BAL-2020'!T598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+'NF-KSF-TRIAL-BAL-2020'!O599+'RA-TRIAL-BAL-2020'!O599+'DES-TRIAL-BAL-2020'!O599+'DMP-TRIAL-BAL-2020'!O599</f>
        <v>0</v>
      </c>
      <c r="W599" s="529">
        <f>+'NF-KSF-TRIAL-BAL-2020'!P599+'RA-TRIAL-BAL-2020'!P599+'DES-TRIAL-BAL-2020'!P599+'DMP-TRIAL-BAL-2020'!P599</f>
        <v>0</v>
      </c>
      <c r="X599" s="528">
        <f>+'NF-KSF-TRIAL-BAL-2020'!Q599+'RA-TRIAL-BAL-2020'!Q599+'DES-TRIAL-BAL-2020'!Q599+'DMP-TRIAL-BAL-2020'!Q599</f>
        <v>0</v>
      </c>
      <c r="Y599" s="529">
        <f>+'NF-KSF-TRIAL-BAL-2020'!R599+'RA-TRIAL-BAL-2020'!R599+'DES-TRIAL-BAL-2020'!R599+'DMP-TRIAL-BAL-2020'!R599</f>
        <v>0</v>
      </c>
      <c r="Z599" s="528">
        <f>+'NF-KSF-TRIAL-BAL-2020'!S599+'RA-TRIAL-BAL-2020'!S599+'DES-TRIAL-BAL-2020'!S599+'DMP-TRIAL-BAL-2020'!S599</f>
        <v>0</v>
      </c>
      <c r="AA599" s="347">
        <f>+'NF-KSF-TRIAL-BAL-2020'!T599+'RA-TRIAL-BAL-2020'!T599+'DES-TRIAL-BAL-2020'!T599+'DMP-TRIAL-BAL-2020'!T599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+'NF-KSF-TRIAL-BAL-2020'!O600+'RA-TRIAL-BAL-2020'!O600+'DES-TRIAL-BAL-2020'!O600+'DMP-TRIAL-BAL-2020'!O600</f>
        <v>0</v>
      </c>
      <c r="W600" s="529">
        <f>+'NF-KSF-TRIAL-BAL-2020'!P600+'RA-TRIAL-BAL-2020'!P600+'DES-TRIAL-BAL-2020'!P600+'DMP-TRIAL-BAL-2020'!P600</f>
        <v>0</v>
      </c>
      <c r="X600" s="528">
        <f>+'NF-KSF-TRIAL-BAL-2020'!Q600+'RA-TRIAL-BAL-2020'!Q600+'DES-TRIAL-BAL-2020'!Q600+'DMP-TRIAL-BAL-2020'!Q600</f>
        <v>0</v>
      </c>
      <c r="Y600" s="529">
        <f>+'NF-KSF-TRIAL-BAL-2020'!R600+'RA-TRIAL-BAL-2020'!R600+'DES-TRIAL-BAL-2020'!R600+'DMP-TRIAL-BAL-2020'!R600</f>
        <v>0</v>
      </c>
      <c r="Z600" s="528">
        <f>+'NF-KSF-TRIAL-BAL-2020'!S600+'RA-TRIAL-BAL-2020'!S600+'DES-TRIAL-BAL-2020'!S600+'DMP-TRIAL-BAL-2020'!S600</f>
        <v>0</v>
      </c>
      <c r="AA600" s="347">
        <f>+'NF-KSF-TRIAL-BAL-2020'!T600+'RA-TRIAL-BAL-2020'!T600+'DES-TRIAL-BAL-2020'!T600+'DMP-TRIAL-BAL-2020'!T600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/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+'NF-KSF-TRIAL-BAL-2020'!O602+'RA-TRIAL-BAL-2020'!O602+'DES-TRIAL-BAL-2020'!O602+'DMP-TRIAL-BAL-2020'!O602</f>
        <v>0</v>
      </c>
      <c r="W602" s="526">
        <f>+'NF-KSF-TRIAL-BAL-2020'!P602+'RA-TRIAL-BAL-2020'!P602+'DES-TRIAL-BAL-2020'!P602+'DMP-TRIAL-BAL-2020'!P602</f>
        <v>0</v>
      </c>
      <c r="X602" s="525">
        <f>+'NF-KSF-TRIAL-BAL-2020'!Q602+'RA-TRIAL-BAL-2020'!Q602+'DES-TRIAL-BAL-2020'!Q602+'DMP-TRIAL-BAL-2020'!Q602</f>
        <v>0</v>
      </c>
      <c r="Y602" s="526">
        <f>+'NF-KSF-TRIAL-BAL-2020'!R602+'RA-TRIAL-BAL-2020'!R602+'DES-TRIAL-BAL-2020'!R602+'DMP-TRIAL-BAL-2020'!R602</f>
        <v>0</v>
      </c>
      <c r="Z602" s="525">
        <f>+'NF-KSF-TRIAL-BAL-2020'!S602+'RA-TRIAL-BAL-2020'!S602+'DES-TRIAL-BAL-2020'!S602+'DMP-TRIAL-BAL-2020'!S602</f>
        <v>0</v>
      </c>
      <c r="AA602" s="527">
        <f>+'NF-KSF-TRIAL-BAL-2020'!T602+'RA-TRIAL-BAL-2020'!T602+'DES-TRIAL-BAL-2020'!T602+'DMP-TRIAL-BAL-2020'!T602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+'NF-KSF-TRIAL-BAL-2020'!O603+'RA-TRIAL-BAL-2020'!O603+'DES-TRIAL-BAL-2020'!O603+'DMP-TRIAL-BAL-2020'!O603</f>
        <v>0</v>
      </c>
      <c r="W603" s="529">
        <f>+'NF-KSF-TRIAL-BAL-2020'!P603+'RA-TRIAL-BAL-2020'!P603+'DES-TRIAL-BAL-2020'!P603+'DMP-TRIAL-BAL-2020'!P603</f>
        <v>0</v>
      </c>
      <c r="X603" s="528">
        <f>+'NF-KSF-TRIAL-BAL-2020'!Q603+'RA-TRIAL-BAL-2020'!Q603+'DES-TRIAL-BAL-2020'!Q603+'DMP-TRIAL-BAL-2020'!Q603</f>
        <v>0</v>
      </c>
      <c r="Y603" s="529">
        <f>+'NF-KSF-TRIAL-BAL-2020'!R603+'RA-TRIAL-BAL-2020'!R603+'DES-TRIAL-BAL-2020'!R603+'DMP-TRIAL-BAL-2020'!R603</f>
        <v>0</v>
      </c>
      <c r="Z603" s="528">
        <f>+'NF-KSF-TRIAL-BAL-2020'!S603+'RA-TRIAL-BAL-2020'!S603+'DES-TRIAL-BAL-2020'!S603+'DMP-TRIAL-BAL-2020'!S603</f>
        <v>0</v>
      </c>
      <c r="AA603" s="347">
        <f>+'NF-KSF-TRIAL-BAL-2020'!T603+'RA-TRIAL-BAL-2020'!T603+'DES-TRIAL-BAL-2020'!T603+'DMP-TRIAL-BAL-2020'!T603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+'NF-KSF-TRIAL-BAL-2020'!O604+'RA-TRIAL-BAL-2020'!O604+'DES-TRIAL-BAL-2020'!O604+'DMP-TRIAL-BAL-2020'!O604</f>
        <v>0</v>
      </c>
      <c r="W604" s="529">
        <f>+'NF-KSF-TRIAL-BAL-2020'!P604+'RA-TRIAL-BAL-2020'!P604+'DES-TRIAL-BAL-2020'!P604+'DMP-TRIAL-BAL-2020'!P604</f>
        <v>0</v>
      </c>
      <c r="X604" s="528">
        <f>+'NF-KSF-TRIAL-BAL-2020'!Q604+'RA-TRIAL-BAL-2020'!Q604+'DES-TRIAL-BAL-2020'!Q604+'DMP-TRIAL-BAL-2020'!Q604</f>
        <v>0</v>
      </c>
      <c r="Y604" s="529">
        <f>+'NF-KSF-TRIAL-BAL-2020'!R604+'RA-TRIAL-BAL-2020'!R604+'DES-TRIAL-BAL-2020'!R604+'DMP-TRIAL-BAL-2020'!R604</f>
        <v>0</v>
      </c>
      <c r="Z604" s="528">
        <f>+'NF-KSF-TRIAL-BAL-2020'!S604+'RA-TRIAL-BAL-2020'!S604+'DES-TRIAL-BAL-2020'!S604+'DMP-TRIAL-BAL-2020'!S604</f>
        <v>0</v>
      </c>
      <c r="AA604" s="347">
        <f>+'NF-KSF-TRIAL-BAL-2020'!T604+'RA-TRIAL-BAL-2020'!T604+'DES-TRIAL-BAL-2020'!T604+'DMP-TRIAL-BAL-2020'!T604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+'NF-KSF-TRIAL-BAL-2020'!O605+'RA-TRIAL-BAL-2020'!O605+'DES-TRIAL-BAL-2020'!O605+'DMP-TRIAL-BAL-2020'!O605</f>
        <v>0</v>
      </c>
      <c r="W605" s="529">
        <f>+'NF-KSF-TRIAL-BAL-2020'!P605+'RA-TRIAL-BAL-2020'!P605+'DES-TRIAL-BAL-2020'!P605+'DMP-TRIAL-BAL-2020'!P605</f>
        <v>0</v>
      </c>
      <c r="X605" s="528">
        <f>+'NF-KSF-TRIAL-BAL-2020'!Q605+'RA-TRIAL-BAL-2020'!Q605+'DES-TRIAL-BAL-2020'!Q605+'DMP-TRIAL-BAL-2020'!Q605</f>
        <v>0</v>
      </c>
      <c r="Y605" s="529">
        <f>+'NF-KSF-TRIAL-BAL-2020'!R605+'RA-TRIAL-BAL-2020'!R605+'DES-TRIAL-BAL-2020'!R605+'DMP-TRIAL-BAL-2020'!R605</f>
        <v>0</v>
      </c>
      <c r="Z605" s="528">
        <f>+'NF-KSF-TRIAL-BAL-2020'!S605+'RA-TRIAL-BAL-2020'!S605+'DES-TRIAL-BAL-2020'!S605+'DMP-TRIAL-BAL-2020'!S605</f>
        <v>0</v>
      </c>
      <c r="AA605" s="347">
        <f>+'NF-KSF-TRIAL-BAL-2020'!T605+'RA-TRIAL-BAL-2020'!T605+'DES-TRIAL-BAL-2020'!T605+'DMP-TRIAL-BAL-2020'!T605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/>
      <c r="R606" s="324"/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+'NF-KSF-TRIAL-BAL-2020'!O606+'RA-TRIAL-BAL-2020'!O606+'DES-TRIAL-BAL-2020'!O606+'DMP-TRIAL-BAL-2020'!O606</f>
        <v>0</v>
      </c>
      <c r="W606" s="529">
        <f>+'NF-KSF-TRIAL-BAL-2020'!P606+'RA-TRIAL-BAL-2020'!P606+'DES-TRIAL-BAL-2020'!P606+'DMP-TRIAL-BAL-2020'!P606</f>
        <v>0</v>
      </c>
      <c r="X606" s="528">
        <f>+'NF-KSF-TRIAL-BAL-2020'!Q606+'RA-TRIAL-BAL-2020'!Q606+'DES-TRIAL-BAL-2020'!Q606+'DMP-TRIAL-BAL-2020'!Q606</f>
        <v>0</v>
      </c>
      <c r="Y606" s="529">
        <f>+'NF-KSF-TRIAL-BAL-2020'!R606+'RA-TRIAL-BAL-2020'!R606+'DES-TRIAL-BAL-2020'!R606+'DMP-TRIAL-BAL-2020'!R606</f>
        <v>0</v>
      </c>
      <c r="Z606" s="528">
        <f>+'NF-KSF-TRIAL-BAL-2020'!S606+'RA-TRIAL-BAL-2020'!S606+'DES-TRIAL-BAL-2020'!S606+'DMP-TRIAL-BAL-2020'!S606</f>
        <v>0</v>
      </c>
      <c r="AA606" s="347">
        <f>+'NF-KSF-TRIAL-BAL-2020'!T606+'RA-TRIAL-BAL-2020'!T606+'DES-TRIAL-BAL-2020'!T606+'DMP-TRIAL-BAL-2020'!T606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+'NF-KSF-TRIAL-BAL-2020'!O607+'RA-TRIAL-BAL-2020'!O607+'DES-TRIAL-BAL-2020'!O607+'DMP-TRIAL-BAL-2020'!O607</f>
        <v>0</v>
      </c>
      <c r="W607" s="529">
        <f>+'NF-KSF-TRIAL-BAL-2020'!P607+'RA-TRIAL-BAL-2020'!P607+'DES-TRIAL-BAL-2020'!P607+'DMP-TRIAL-BAL-2020'!P607</f>
        <v>0</v>
      </c>
      <c r="X607" s="528">
        <f>+'NF-KSF-TRIAL-BAL-2020'!Q607+'RA-TRIAL-BAL-2020'!Q607+'DES-TRIAL-BAL-2020'!Q607+'DMP-TRIAL-BAL-2020'!Q607</f>
        <v>0</v>
      </c>
      <c r="Y607" s="529">
        <f>+'NF-KSF-TRIAL-BAL-2020'!R607+'RA-TRIAL-BAL-2020'!R607+'DES-TRIAL-BAL-2020'!R607+'DMP-TRIAL-BAL-2020'!R607</f>
        <v>0</v>
      </c>
      <c r="Z607" s="528">
        <f>+'NF-KSF-TRIAL-BAL-2020'!S607+'RA-TRIAL-BAL-2020'!S607+'DES-TRIAL-BAL-2020'!S607+'DMP-TRIAL-BAL-2020'!S607</f>
        <v>0</v>
      </c>
      <c r="AA607" s="347">
        <f>+'NF-KSF-TRIAL-BAL-2020'!T607+'RA-TRIAL-BAL-2020'!T607+'DES-TRIAL-BAL-2020'!T607+'DMP-TRIAL-BAL-2020'!T607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+'NF-KSF-TRIAL-BAL-2020'!O608+'RA-TRIAL-BAL-2020'!O608+'DES-TRIAL-BAL-2020'!O608+'DMP-TRIAL-BAL-2020'!O608</f>
        <v>0</v>
      </c>
      <c r="W608" s="529">
        <f>+'NF-KSF-TRIAL-BAL-2020'!P608+'RA-TRIAL-BAL-2020'!P608+'DES-TRIAL-BAL-2020'!P608+'DMP-TRIAL-BAL-2020'!P608</f>
        <v>0</v>
      </c>
      <c r="X608" s="528">
        <f>+'NF-KSF-TRIAL-BAL-2020'!Q608+'RA-TRIAL-BAL-2020'!Q608+'DES-TRIAL-BAL-2020'!Q608+'DMP-TRIAL-BAL-2020'!Q608</f>
        <v>0</v>
      </c>
      <c r="Y608" s="529">
        <f>+'NF-KSF-TRIAL-BAL-2020'!R608+'RA-TRIAL-BAL-2020'!R608+'DES-TRIAL-BAL-2020'!R608+'DMP-TRIAL-BAL-2020'!R608</f>
        <v>0</v>
      </c>
      <c r="Z608" s="528">
        <f>+'NF-KSF-TRIAL-BAL-2020'!S608+'RA-TRIAL-BAL-2020'!S608+'DES-TRIAL-BAL-2020'!S608+'DMP-TRIAL-BAL-2020'!S608</f>
        <v>0</v>
      </c>
      <c r="AA608" s="347">
        <f>+'NF-KSF-TRIAL-BAL-2020'!T608+'RA-TRIAL-BAL-2020'!T608+'DES-TRIAL-BAL-2020'!T608+'DMP-TRIAL-BAL-2020'!T608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+'NF-KSF-TRIAL-BAL-2020'!O609+'RA-TRIAL-BAL-2020'!O609+'DES-TRIAL-BAL-2020'!O609+'DMP-TRIAL-BAL-2020'!O609</f>
        <v>0</v>
      </c>
      <c r="W609" s="529">
        <f>+'NF-KSF-TRIAL-BAL-2020'!P609+'RA-TRIAL-BAL-2020'!P609+'DES-TRIAL-BAL-2020'!P609+'DMP-TRIAL-BAL-2020'!P609</f>
        <v>0</v>
      </c>
      <c r="X609" s="528">
        <f>+'NF-KSF-TRIAL-BAL-2020'!Q609+'RA-TRIAL-BAL-2020'!Q609+'DES-TRIAL-BAL-2020'!Q609+'DMP-TRIAL-BAL-2020'!Q609</f>
        <v>0</v>
      </c>
      <c r="Y609" s="529">
        <f>+'NF-KSF-TRIAL-BAL-2020'!R609+'RA-TRIAL-BAL-2020'!R609+'DES-TRIAL-BAL-2020'!R609+'DMP-TRIAL-BAL-2020'!R609</f>
        <v>0</v>
      </c>
      <c r="Z609" s="528">
        <f>+'NF-KSF-TRIAL-BAL-2020'!S609+'RA-TRIAL-BAL-2020'!S609+'DES-TRIAL-BAL-2020'!S609+'DMP-TRIAL-BAL-2020'!S609</f>
        <v>0</v>
      </c>
      <c r="AA609" s="347">
        <f>+'NF-KSF-TRIAL-BAL-2020'!T609+'RA-TRIAL-BAL-2020'!T609+'DES-TRIAL-BAL-2020'!T609+'DMP-TRIAL-BAL-2020'!T609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/>
      <c r="R610" s="324"/>
      <c r="S610" s="27">
        <f t="shared" si="309"/>
        <v>0</v>
      </c>
      <c r="T610" s="28">
        <f t="shared" si="316"/>
        <v>0</v>
      </c>
      <c r="U610" s="51"/>
      <c r="V610" s="541">
        <f>+'NF-KSF-TRIAL-BAL-2020'!O610+'RA-TRIAL-BAL-2020'!O610+'DES-TRIAL-BAL-2020'!O610+'DMP-TRIAL-BAL-2020'!O610</f>
        <v>0</v>
      </c>
      <c r="W610" s="529">
        <f>+'NF-KSF-TRIAL-BAL-2020'!P610+'RA-TRIAL-BAL-2020'!P610+'DES-TRIAL-BAL-2020'!P610+'DMP-TRIAL-BAL-2020'!P610</f>
        <v>0</v>
      </c>
      <c r="X610" s="528">
        <f>+'NF-KSF-TRIAL-BAL-2020'!Q610+'RA-TRIAL-BAL-2020'!Q610+'DES-TRIAL-BAL-2020'!Q610+'DMP-TRIAL-BAL-2020'!Q610</f>
        <v>0</v>
      </c>
      <c r="Y610" s="529">
        <f>+'NF-KSF-TRIAL-BAL-2020'!R610+'RA-TRIAL-BAL-2020'!R610+'DES-TRIAL-BAL-2020'!R610+'DMP-TRIAL-BAL-2020'!R610</f>
        <v>0</v>
      </c>
      <c r="Z610" s="528">
        <f>+'NF-KSF-TRIAL-BAL-2020'!S610+'RA-TRIAL-BAL-2020'!S610+'DES-TRIAL-BAL-2020'!S610+'DMP-TRIAL-BAL-2020'!S610</f>
        <v>0</v>
      </c>
      <c r="AA610" s="347">
        <f>+'NF-KSF-TRIAL-BAL-2020'!T610+'RA-TRIAL-BAL-2020'!T610+'DES-TRIAL-BAL-2020'!T610+'DMP-TRIAL-BAL-2020'!T610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+'NF-KSF-TRIAL-BAL-2020'!O611+'RA-TRIAL-BAL-2020'!O611+'DES-TRIAL-BAL-2020'!O611+'DMP-TRIAL-BAL-2020'!O611</f>
        <v>0</v>
      </c>
      <c r="W611" s="529">
        <f>+'NF-KSF-TRIAL-BAL-2020'!P611+'RA-TRIAL-BAL-2020'!P611+'DES-TRIAL-BAL-2020'!P611+'DMP-TRIAL-BAL-2020'!P611</f>
        <v>0</v>
      </c>
      <c r="X611" s="528">
        <f>+'NF-KSF-TRIAL-BAL-2020'!Q611+'RA-TRIAL-BAL-2020'!Q611+'DES-TRIAL-BAL-2020'!Q611+'DMP-TRIAL-BAL-2020'!Q611</f>
        <v>0</v>
      </c>
      <c r="Y611" s="529">
        <f>+'NF-KSF-TRIAL-BAL-2020'!R611+'RA-TRIAL-BAL-2020'!R611+'DES-TRIAL-BAL-2020'!R611+'DMP-TRIAL-BAL-2020'!R611</f>
        <v>0</v>
      </c>
      <c r="Z611" s="528">
        <f>+'NF-KSF-TRIAL-BAL-2020'!S611+'RA-TRIAL-BAL-2020'!S611+'DES-TRIAL-BAL-2020'!S611+'DMP-TRIAL-BAL-2020'!S611</f>
        <v>0</v>
      </c>
      <c r="AA611" s="347">
        <f>+'NF-KSF-TRIAL-BAL-2020'!T611+'RA-TRIAL-BAL-2020'!T611+'DES-TRIAL-BAL-2020'!T611+'DMP-TRIAL-BAL-2020'!T611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/>
      <c r="R612" s="324"/>
      <c r="S612" s="27">
        <f t="shared" si="309"/>
        <v>0</v>
      </c>
      <c r="T612" s="28">
        <f t="shared" si="316"/>
        <v>0</v>
      </c>
      <c r="U612" s="51"/>
      <c r="V612" s="541">
        <f>+'NF-KSF-TRIAL-BAL-2020'!O612+'RA-TRIAL-BAL-2020'!O612+'DES-TRIAL-BAL-2020'!O612+'DMP-TRIAL-BAL-2020'!O612</f>
        <v>0</v>
      </c>
      <c r="W612" s="529">
        <f>+'NF-KSF-TRIAL-BAL-2020'!P612+'RA-TRIAL-BAL-2020'!P612+'DES-TRIAL-BAL-2020'!P612+'DMP-TRIAL-BAL-2020'!P612</f>
        <v>0</v>
      </c>
      <c r="X612" s="528">
        <f>+'NF-KSF-TRIAL-BAL-2020'!Q612+'RA-TRIAL-BAL-2020'!Q612+'DES-TRIAL-BAL-2020'!Q612+'DMP-TRIAL-BAL-2020'!Q612</f>
        <v>0</v>
      </c>
      <c r="Y612" s="529">
        <f>+'NF-KSF-TRIAL-BAL-2020'!R612+'RA-TRIAL-BAL-2020'!R612+'DES-TRIAL-BAL-2020'!R612+'DMP-TRIAL-BAL-2020'!R612</f>
        <v>0</v>
      </c>
      <c r="Z612" s="528">
        <f>+'NF-KSF-TRIAL-BAL-2020'!S612+'RA-TRIAL-BAL-2020'!S612+'DES-TRIAL-BAL-2020'!S612+'DMP-TRIAL-BAL-2020'!S612</f>
        <v>0</v>
      </c>
      <c r="AA612" s="347">
        <f>+'NF-KSF-TRIAL-BAL-2020'!T612+'RA-TRIAL-BAL-2020'!T612+'DES-TRIAL-BAL-2020'!T612+'DMP-TRIAL-BAL-2020'!T612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/>
      <c r="R613" s="324"/>
      <c r="S613" s="27">
        <f t="shared" si="309"/>
        <v>0</v>
      </c>
      <c r="T613" s="28">
        <f t="shared" si="316"/>
        <v>0</v>
      </c>
      <c r="U613" s="51"/>
      <c r="V613" s="541">
        <f>+'NF-KSF-TRIAL-BAL-2020'!O613+'RA-TRIAL-BAL-2020'!O613+'DES-TRIAL-BAL-2020'!O613+'DMP-TRIAL-BAL-2020'!O613</f>
        <v>0</v>
      </c>
      <c r="W613" s="529">
        <f>+'NF-KSF-TRIAL-BAL-2020'!P613+'RA-TRIAL-BAL-2020'!P613+'DES-TRIAL-BAL-2020'!P613+'DMP-TRIAL-BAL-2020'!P613</f>
        <v>0</v>
      </c>
      <c r="X613" s="528">
        <f>+'NF-KSF-TRIAL-BAL-2020'!Q613+'RA-TRIAL-BAL-2020'!Q613+'DES-TRIAL-BAL-2020'!Q613+'DMP-TRIAL-BAL-2020'!Q613</f>
        <v>0</v>
      </c>
      <c r="Y613" s="529">
        <f>+'NF-KSF-TRIAL-BAL-2020'!R613+'RA-TRIAL-BAL-2020'!R613+'DES-TRIAL-BAL-2020'!R613+'DMP-TRIAL-BAL-2020'!R613</f>
        <v>0</v>
      </c>
      <c r="Z613" s="528">
        <f>+'NF-KSF-TRIAL-BAL-2020'!S613+'RA-TRIAL-BAL-2020'!S613+'DES-TRIAL-BAL-2020'!S613+'DMP-TRIAL-BAL-2020'!S613</f>
        <v>0</v>
      </c>
      <c r="AA613" s="347">
        <f>+'NF-KSF-TRIAL-BAL-2020'!T613+'RA-TRIAL-BAL-2020'!T613+'DES-TRIAL-BAL-2020'!T613+'DMP-TRIAL-BAL-2020'!T613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+'NF-KSF-TRIAL-BAL-2020'!O614+'RA-TRIAL-BAL-2020'!O614+'DES-TRIAL-BAL-2020'!O614+'DMP-TRIAL-BAL-2020'!O614</f>
        <v>0</v>
      </c>
      <c r="W614" s="529">
        <f>+'NF-KSF-TRIAL-BAL-2020'!P614+'RA-TRIAL-BAL-2020'!P614+'DES-TRIAL-BAL-2020'!P614+'DMP-TRIAL-BAL-2020'!P614</f>
        <v>0</v>
      </c>
      <c r="X614" s="528">
        <f>+'NF-KSF-TRIAL-BAL-2020'!Q614+'RA-TRIAL-BAL-2020'!Q614+'DES-TRIAL-BAL-2020'!Q614+'DMP-TRIAL-BAL-2020'!Q614</f>
        <v>0</v>
      </c>
      <c r="Y614" s="529">
        <f>+'NF-KSF-TRIAL-BAL-2020'!R614+'RA-TRIAL-BAL-2020'!R614+'DES-TRIAL-BAL-2020'!R614+'DMP-TRIAL-BAL-2020'!R614</f>
        <v>0</v>
      </c>
      <c r="Z614" s="528">
        <f>+'NF-KSF-TRIAL-BAL-2020'!S614+'RA-TRIAL-BAL-2020'!S614+'DES-TRIAL-BAL-2020'!S614+'DMP-TRIAL-BAL-2020'!S614</f>
        <v>0</v>
      </c>
      <c r="AA614" s="347">
        <f>+'NF-KSF-TRIAL-BAL-2020'!T614+'RA-TRIAL-BAL-2020'!T614+'DES-TRIAL-BAL-2020'!T614+'DMP-TRIAL-BAL-2020'!T614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/>
      <c r="R615" s="324"/>
      <c r="S615" s="27">
        <f t="shared" si="309"/>
        <v>0</v>
      </c>
      <c r="T615" s="28">
        <f t="shared" si="316"/>
        <v>0</v>
      </c>
      <c r="U615" s="51"/>
      <c r="V615" s="541">
        <f>+'NF-KSF-TRIAL-BAL-2020'!O615+'RA-TRIAL-BAL-2020'!O615+'DES-TRIAL-BAL-2020'!O615+'DMP-TRIAL-BAL-2020'!O615</f>
        <v>0</v>
      </c>
      <c r="W615" s="529">
        <f>+'NF-KSF-TRIAL-BAL-2020'!P615+'RA-TRIAL-BAL-2020'!P615+'DES-TRIAL-BAL-2020'!P615+'DMP-TRIAL-BAL-2020'!P615</f>
        <v>0</v>
      </c>
      <c r="X615" s="528">
        <f>+'NF-KSF-TRIAL-BAL-2020'!Q615+'RA-TRIAL-BAL-2020'!Q615+'DES-TRIAL-BAL-2020'!Q615+'DMP-TRIAL-BAL-2020'!Q615</f>
        <v>0</v>
      </c>
      <c r="Y615" s="529">
        <f>+'NF-KSF-TRIAL-BAL-2020'!R615+'RA-TRIAL-BAL-2020'!R615+'DES-TRIAL-BAL-2020'!R615+'DMP-TRIAL-BAL-2020'!R615</f>
        <v>0</v>
      </c>
      <c r="Z615" s="528">
        <f>+'NF-KSF-TRIAL-BAL-2020'!S615+'RA-TRIAL-BAL-2020'!S615+'DES-TRIAL-BAL-2020'!S615+'DMP-TRIAL-BAL-2020'!S615</f>
        <v>0</v>
      </c>
      <c r="AA615" s="347">
        <f>+'NF-KSF-TRIAL-BAL-2020'!T615+'RA-TRIAL-BAL-2020'!T615+'DES-TRIAL-BAL-2020'!T615+'DMP-TRIAL-BAL-2020'!T615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/>
      <c r="R616" s="324"/>
      <c r="S616" s="27">
        <f t="shared" si="309"/>
        <v>0</v>
      </c>
      <c r="T616" s="28">
        <f t="shared" si="316"/>
        <v>0</v>
      </c>
      <c r="U616" s="51"/>
      <c r="V616" s="541">
        <f>+'NF-KSF-TRIAL-BAL-2020'!O616+'RA-TRIAL-BAL-2020'!O616+'DES-TRIAL-BAL-2020'!O616+'DMP-TRIAL-BAL-2020'!O616</f>
        <v>0</v>
      </c>
      <c r="W616" s="529">
        <f>+'NF-KSF-TRIAL-BAL-2020'!P616+'RA-TRIAL-BAL-2020'!P616+'DES-TRIAL-BAL-2020'!P616+'DMP-TRIAL-BAL-2020'!P616</f>
        <v>0</v>
      </c>
      <c r="X616" s="528">
        <f>+'NF-KSF-TRIAL-BAL-2020'!Q616+'RA-TRIAL-BAL-2020'!Q616+'DES-TRIAL-BAL-2020'!Q616+'DMP-TRIAL-BAL-2020'!Q616</f>
        <v>0</v>
      </c>
      <c r="Y616" s="529">
        <f>+'NF-KSF-TRIAL-BAL-2020'!R616+'RA-TRIAL-BAL-2020'!R616+'DES-TRIAL-BAL-2020'!R616+'DMP-TRIAL-BAL-2020'!R616</f>
        <v>0</v>
      </c>
      <c r="Z616" s="528">
        <f>+'NF-KSF-TRIAL-BAL-2020'!S616+'RA-TRIAL-BAL-2020'!S616+'DES-TRIAL-BAL-2020'!S616+'DMP-TRIAL-BAL-2020'!S616</f>
        <v>0</v>
      </c>
      <c r="AA616" s="347">
        <f>+'NF-KSF-TRIAL-BAL-2020'!T616+'RA-TRIAL-BAL-2020'!T616+'DES-TRIAL-BAL-2020'!T616+'DMP-TRIAL-BAL-2020'!T616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+'NF-KSF-TRIAL-BAL-2020'!O617+'RA-TRIAL-BAL-2020'!O617+'DES-TRIAL-BAL-2020'!O617+'DMP-TRIAL-BAL-2020'!O617</f>
        <v>0</v>
      </c>
      <c r="W617" s="529">
        <f>+'NF-KSF-TRIAL-BAL-2020'!P617+'RA-TRIAL-BAL-2020'!P617+'DES-TRIAL-BAL-2020'!P617+'DMP-TRIAL-BAL-2020'!P617</f>
        <v>0</v>
      </c>
      <c r="X617" s="528">
        <f>+'NF-KSF-TRIAL-BAL-2020'!Q617+'RA-TRIAL-BAL-2020'!Q617+'DES-TRIAL-BAL-2020'!Q617+'DMP-TRIAL-BAL-2020'!Q617</f>
        <v>0</v>
      </c>
      <c r="Y617" s="529">
        <f>+'NF-KSF-TRIAL-BAL-2020'!R617+'RA-TRIAL-BAL-2020'!R617+'DES-TRIAL-BAL-2020'!R617+'DMP-TRIAL-BAL-2020'!R617</f>
        <v>0</v>
      </c>
      <c r="Z617" s="528">
        <f>+'NF-KSF-TRIAL-BAL-2020'!S617+'RA-TRIAL-BAL-2020'!S617+'DES-TRIAL-BAL-2020'!S617+'DMP-TRIAL-BAL-2020'!S617</f>
        <v>0</v>
      </c>
      <c r="AA617" s="347">
        <f>+'NF-KSF-TRIAL-BAL-2020'!T617+'RA-TRIAL-BAL-2020'!T617+'DES-TRIAL-BAL-2020'!T617+'DMP-TRIAL-BAL-2020'!T617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+'NF-KSF-TRIAL-BAL-2020'!O618+'RA-TRIAL-BAL-2020'!O618+'DES-TRIAL-BAL-2020'!O618+'DMP-TRIAL-BAL-2020'!O618</f>
        <v>0</v>
      </c>
      <c r="W618" s="529">
        <f>+'NF-KSF-TRIAL-BAL-2020'!P618+'RA-TRIAL-BAL-2020'!P618+'DES-TRIAL-BAL-2020'!P618+'DMP-TRIAL-BAL-2020'!P618</f>
        <v>0</v>
      </c>
      <c r="X618" s="528">
        <f>+'NF-KSF-TRIAL-BAL-2020'!Q618+'RA-TRIAL-BAL-2020'!Q618+'DES-TRIAL-BAL-2020'!Q618+'DMP-TRIAL-BAL-2020'!Q618</f>
        <v>0</v>
      </c>
      <c r="Y618" s="529">
        <f>+'NF-KSF-TRIAL-BAL-2020'!R618+'RA-TRIAL-BAL-2020'!R618+'DES-TRIAL-BAL-2020'!R618+'DMP-TRIAL-BAL-2020'!R618</f>
        <v>0</v>
      </c>
      <c r="Z618" s="528">
        <f>+'NF-KSF-TRIAL-BAL-2020'!S618+'RA-TRIAL-BAL-2020'!S618+'DES-TRIAL-BAL-2020'!S618+'DMP-TRIAL-BAL-2020'!S618</f>
        <v>0</v>
      </c>
      <c r="AA618" s="347">
        <f>+'NF-KSF-TRIAL-BAL-2020'!T618+'RA-TRIAL-BAL-2020'!T618+'DES-TRIAL-BAL-2020'!T618+'DMP-TRIAL-BAL-2020'!T618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/>
      <c r="R619" s="324"/>
      <c r="S619" s="27">
        <f t="shared" si="309"/>
        <v>0</v>
      </c>
      <c r="T619" s="28">
        <f t="shared" si="316"/>
        <v>0</v>
      </c>
      <c r="U619" s="51"/>
      <c r="V619" s="541">
        <f>+'NF-KSF-TRIAL-BAL-2020'!O619+'RA-TRIAL-BAL-2020'!O619+'DES-TRIAL-BAL-2020'!O619+'DMP-TRIAL-BAL-2020'!O619</f>
        <v>0</v>
      </c>
      <c r="W619" s="529">
        <f>+'NF-KSF-TRIAL-BAL-2020'!P619+'RA-TRIAL-BAL-2020'!P619+'DES-TRIAL-BAL-2020'!P619+'DMP-TRIAL-BAL-2020'!P619</f>
        <v>0</v>
      </c>
      <c r="X619" s="528">
        <f>+'NF-KSF-TRIAL-BAL-2020'!Q619+'RA-TRIAL-BAL-2020'!Q619+'DES-TRIAL-BAL-2020'!Q619+'DMP-TRIAL-BAL-2020'!Q619</f>
        <v>0</v>
      </c>
      <c r="Y619" s="529">
        <f>+'NF-KSF-TRIAL-BAL-2020'!R619+'RA-TRIAL-BAL-2020'!R619+'DES-TRIAL-BAL-2020'!R619+'DMP-TRIAL-BAL-2020'!R619</f>
        <v>0</v>
      </c>
      <c r="Z619" s="528">
        <f>+'NF-KSF-TRIAL-BAL-2020'!S619+'RA-TRIAL-BAL-2020'!S619+'DES-TRIAL-BAL-2020'!S619+'DMP-TRIAL-BAL-2020'!S619</f>
        <v>0</v>
      </c>
      <c r="AA619" s="347">
        <f>+'NF-KSF-TRIAL-BAL-2020'!T619+'RA-TRIAL-BAL-2020'!T619+'DES-TRIAL-BAL-2020'!T619+'DMP-TRIAL-BAL-2020'!T619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+'NF-KSF-TRIAL-BAL-2020'!O620+'RA-TRIAL-BAL-2020'!O620+'DES-TRIAL-BAL-2020'!O620+'DMP-TRIAL-BAL-2020'!O620</f>
        <v>0</v>
      </c>
      <c r="W620" s="529">
        <f>+'NF-KSF-TRIAL-BAL-2020'!P620+'RA-TRIAL-BAL-2020'!P620+'DES-TRIAL-BAL-2020'!P620+'DMP-TRIAL-BAL-2020'!P620</f>
        <v>0</v>
      </c>
      <c r="X620" s="528">
        <f>+'NF-KSF-TRIAL-BAL-2020'!Q620+'RA-TRIAL-BAL-2020'!Q620+'DES-TRIAL-BAL-2020'!Q620+'DMP-TRIAL-BAL-2020'!Q620</f>
        <v>0</v>
      </c>
      <c r="Y620" s="529">
        <f>+'NF-KSF-TRIAL-BAL-2020'!R620+'RA-TRIAL-BAL-2020'!R620+'DES-TRIAL-BAL-2020'!R620+'DMP-TRIAL-BAL-2020'!R620</f>
        <v>0</v>
      </c>
      <c r="Z620" s="528">
        <f>+'NF-KSF-TRIAL-BAL-2020'!S620+'RA-TRIAL-BAL-2020'!S620+'DES-TRIAL-BAL-2020'!S620+'DMP-TRIAL-BAL-2020'!S620</f>
        <v>0</v>
      </c>
      <c r="AA620" s="347">
        <f>+'NF-KSF-TRIAL-BAL-2020'!T620+'RA-TRIAL-BAL-2020'!T620+'DES-TRIAL-BAL-2020'!T620+'DMP-TRIAL-BAL-2020'!T620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/>
      <c r="R621" s="324"/>
      <c r="S621" s="27">
        <f t="shared" si="309"/>
        <v>0</v>
      </c>
      <c r="T621" s="28">
        <f t="shared" si="316"/>
        <v>0</v>
      </c>
      <c r="U621" s="51"/>
      <c r="V621" s="541">
        <f>+'NF-KSF-TRIAL-BAL-2020'!O621+'RA-TRIAL-BAL-2020'!O621+'DES-TRIAL-BAL-2020'!O621+'DMP-TRIAL-BAL-2020'!O621</f>
        <v>0</v>
      </c>
      <c r="W621" s="529">
        <f>+'NF-KSF-TRIAL-BAL-2020'!P621+'RA-TRIAL-BAL-2020'!P621+'DES-TRIAL-BAL-2020'!P621+'DMP-TRIAL-BAL-2020'!P621</f>
        <v>0</v>
      </c>
      <c r="X621" s="528">
        <f>+'NF-KSF-TRIAL-BAL-2020'!Q621+'RA-TRIAL-BAL-2020'!Q621+'DES-TRIAL-BAL-2020'!Q621+'DMP-TRIAL-BAL-2020'!Q621</f>
        <v>0</v>
      </c>
      <c r="Y621" s="529">
        <f>+'NF-KSF-TRIAL-BAL-2020'!R621+'RA-TRIAL-BAL-2020'!R621+'DES-TRIAL-BAL-2020'!R621+'DMP-TRIAL-BAL-2020'!R621</f>
        <v>0</v>
      </c>
      <c r="Z621" s="528">
        <f>+'NF-KSF-TRIAL-BAL-2020'!S621+'RA-TRIAL-BAL-2020'!S621+'DES-TRIAL-BAL-2020'!S621+'DMP-TRIAL-BAL-2020'!S621</f>
        <v>0</v>
      </c>
      <c r="AA621" s="347">
        <f>+'NF-KSF-TRIAL-BAL-2020'!T621+'RA-TRIAL-BAL-2020'!T621+'DES-TRIAL-BAL-2020'!T621+'DMP-TRIAL-BAL-2020'!T621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+'NF-KSF-TRIAL-BAL-2020'!O622+'RA-TRIAL-BAL-2020'!O622+'DES-TRIAL-BAL-2020'!O622+'DMP-TRIAL-BAL-2020'!O622</f>
        <v>0</v>
      </c>
      <c r="W622" s="529">
        <f>+'NF-KSF-TRIAL-BAL-2020'!P622+'RA-TRIAL-BAL-2020'!P622+'DES-TRIAL-BAL-2020'!P622+'DMP-TRIAL-BAL-2020'!P622</f>
        <v>0</v>
      </c>
      <c r="X622" s="528">
        <f>+'NF-KSF-TRIAL-BAL-2020'!Q622+'RA-TRIAL-BAL-2020'!Q622+'DES-TRIAL-BAL-2020'!Q622+'DMP-TRIAL-BAL-2020'!Q622</f>
        <v>0</v>
      </c>
      <c r="Y622" s="529">
        <f>+'NF-KSF-TRIAL-BAL-2020'!R622+'RA-TRIAL-BAL-2020'!R622+'DES-TRIAL-BAL-2020'!R622+'DMP-TRIAL-BAL-2020'!R622</f>
        <v>0</v>
      </c>
      <c r="Z622" s="528">
        <f>+'NF-KSF-TRIAL-BAL-2020'!S622+'RA-TRIAL-BAL-2020'!S622+'DES-TRIAL-BAL-2020'!S622+'DMP-TRIAL-BAL-2020'!S622</f>
        <v>0</v>
      </c>
      <c r="AA622" s="347">
        <f>+'NF-KSF-TRIAL-BAL-2020'!T622+'RA-TRIAL-BAL-2020'!T622+'DES-TRIAL-BAL-2020'!T622+'DMP-TRIAL-BAL-2020'!T622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+'NF-KSF-TRIAL-BAL-2020'!O623+'RA-TRIAL-BAL-2020'!O623+'DES-TRIAL-BAL-2020'!O623+'DMP-TRIAL-BAL-2020'!O623</f>
        <v>0</v>
      </c>
      <c r="W623" s="529">
        <f>+'NF-KSF-TRIAL-BAL-2020'!P623+'RA-TRIAL-BAL-2020'!P623+'DES-TRIAL-BAL-2020'!P623+'DMP-TRIAL-BAL-2020'!P623</f>
        <v>0</v>
      </c>
      <c r="X623" s="528">
        <f>+'NF-KSF-TRIAL-BAL-2020'!Q623+'RA-TRIAL-BAL-2020'!Q623+'DES-TRIAL-BAL-2020'!Q623+'DMP-TRIAL-BAL-2020'!Q623</f>
        <v>0</v>
      </c>
      <c r="Y623" s="529">
        <f>+'NF-KSF-TRIAL-BAL-2020'!R623+'RA-TRIAL-BAL-2020'!R623+'DES-TRIAL-BAL-2020'!R623+'DMP-TRIAL-BAL-2020'!R623</f>
        <v>0</v>
      </c>
      <c r="Z623" s="528">
        <f>+'NF-KSF-TRIAL-BAL-2020'!S623+'RA-TRIAL-BAL-2020'!S623+'DES-TRIAL-BAL-2020'!S623+'DMP-TRIAL-BAL-2020'!S623</f>
        <v>0</v>
      </c>
      <c r="AA623" s="347">
        <f>+'NF-KSF-TRIAL-BAL-2020'!T623+'RA-TRIAL-BAL-2020'!T623+'DES-TRIAL-BAL-2020'!T623+'DMP-TRIAL-BAL-2020'!T623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+'NF-KSF-TRIAL-BAL-2020'!O624+'RA-TRIAL-BAL-2020'!O624+'DES-TRIAL-BAL-2020'!O624+'DMP-TRIAL-BAL-2020'!O624</f>
        <v>0</v>
      </c>
      <c r="W624" s="529">
        <f>+'NF-KSF-TRIAL-BAL-2020'!P624+'RA-TRIAL-BAL-2020'!P624+'DES-TRIAL-BAL-2020'!P624+'DMP-TRIAL-BAL-2020'!P624</f>
        <v>0</v>
      </c>
      <c r="X624" s="528">
        <f>+'NF-KSF-TRIAL-BAL-2020'!Q624+'RA-TRIAL-BAL-2020'!Q624+'DES-TRIAL-BAL-2020'!Q624+'DMP-TRIAL-BAL-2020'!Q624</f>
        <v>0</v>
      </c>
      <c r="Y624" s="529">
        <f>+'NF-KSF-TRIAL-BAL-2020'!R624+'RA-TRIAL-BAL-2020'!R624+'DES-TRIAL-BAL-2020'!R624+'DMP-TRIAL-BAL-2020'!R624</f>
        <v>0</v>
      </c>
      <c r="Z624" s="528">
        <f>+'NF-KSF-TRIAL-BAL-2020'!S624+'RA-TRIAL-BAL-2020'!S624+'DES-TRIAL-BAL-2020'!S624+'DMP-TRIAL-BAL-2020'!S624</f>
        <v>0</v>
      </c>
      <c r="AA624" s="347">
        <f>+'NF-KSF-TRIAL-BAL-2020'!T624+'RA-TRIAL-BAL-2020'!T624+'DES-TRIAL-BAL-2020'!T624+'DMP-TRIAL-BAL-2020'!T624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+'NF-KSF-TRIAL-BAL-2020'!O625+'RA-TRIAL-BAL-2020'!O625+'DES-TRIAL-BAL-2020'!O625+'DMP-TRIAL-BAL-2020'!O625</f>
        <v>0</v>
      </c>
      <c r="W625" s="529">
        <f>+'NF-KSF-TRIAL-BAL-2020'!P625+'RA-TRIAL-BAL-2020'!P625+'DES-TRIAL-BAL-2020'!P625+'DMP-TRIAL-BAL-2020'!P625</f>
        <v>0</v>
      </c>
      <c r="X625" s="528">
        <f>+'NF-KSF-TRIAL-BAL-2020'!Q625+'RA-TRIAL-BAL-2020'!Q625+'DES-TRIAL-BAL-2020'!Q625+'DMP-TRIAL-BAL-2020'!Q625</f>
        <v>0</v>
      </c>
      <c r="Y625" s="529">
        <f>+'NF-KSF-TRIAL-BAL-2020'!R625+'RA-TRIAL-BAL-2020'!R625+'DES-TRIAL-BAL-2020'!R625+'DMP-TRIAL-BAL-2020'!R625</f>
        <v>0</v>
      </c>
      <c r="Z625" s="528">
        <f>+'NF-KSF-TRIAL-BAL-2020'!S625+'RA-TRIAL-BAL-2020'!S625+'DES-TRIAL-BAL-2020'!S625+'DMP-TRIAL-BAL-2020'!S625</f>
        <v>0</v>
      </c>
      <c r="AA625" s="347">
        <f>+'NF-KSF-TRIAL-BAL-2020'!T625+'RA-TRIAL-BAL-2020'!T625+'DES-TRIAL-BAL-2020'!T625+'DMP-TRIAL-BAL-2020'!T625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+'NF-KSF-TRIAL-BAL-2020'!O626+'RA-TRIAL-BAL-2020'!O626+'DES-TRIAL-BAL-2020'!O626+'DMP-TRIAL-BAL-2020'!O626</f>
        <v>0</v>
      </c>
      <c r="W626" s="529">
        <f>+'NF-KSF-TRIAL-BAL-2020'!P626+'RA-TRIAL-BAL-2020'!P626+'DES-TRIAL-BAL-2020'!P626+'DMP-TRIAL-BAL-2020'!P626</f>
        <v>0</v>
      </c>
      <c r="X626" s="528">
        <f>+'NF-KSF-TRIAL-BAL-2020'!Q626+'RA-TRIAL-BAL-2020'!Q626+'DES-TRIAL-BAL-2020'!Q626+'DMP-TRIAL-BAL-2020'!Q626</f>
        <v>0</v>
      </c>
      <c r="Y626" s="529">
        <f>+'NF-KSF-TRIAL-BAL-2020'!R626+'RA-TRIAL-BAL-2020'!R626+'DES-TRIAL-BAL-2020'!R626+'DMP-TRIAL-BAL-2020'!R626</f>
        <v>0</v>
      </c>
      <c r="Z626" s="528">
        <f>+'NF-KSF-TRIAL-BAL-2020'!S626+'RA-TRIAL-BAL-2020'!S626+'DES-TRIAL-BAL-2020'!S626+'DMP-TRIAL-BAL-2020'!S626</f>
        <v>0</v>
      </c>
      <c r="AA626" s="347">
        <f>+'NF-KSF-TRIAL-BAL-2020'!T626+'RA-TRIAL-BAL-2020'!T626+'DES-TRIAL-BAL-2020'!T626+'DMP-TRIAL-BAL-2020'!T626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+'NF-KSF-TRIAL-BAL-2020'!O627+'RA-TRIAL-BAL-2020'!O627+'DES-TRIAL-BAL-2020'!O627+'DMP-TRIAL-BAL-2020'!O627</f>
        <v>0</v>
      </c>
      <c r="W627" s="529">
        <f>+'NF-KSF-TRIAL-BAL-2020'!P627+'RA-TRIAL-BAL-2020'!P627+'DES-TRIAL-BAL-2020'!P627+'DMP-TRIAL-BAL-2020'!P627</f>
        <v>0</v>
      </c>
      <c r="X627" s="528">
        <f>+'NF-KSF-TRIAL-BAL-2020'!Q627+'RA-TRIAL-BAL-2020'!Q627+'DES-TRIAL-BAL-2020'!Q627+'DMP-TRIAL-BAL-2020'!Q627</f>
        <v>0</v>
      </c>
      <c r="Y627" s="529">
        <f>+'NF-KSF-TRIAL-BAL-2020'!R627+'RA-TRIAL-BAL-2020'!R627+'DES-TRIAL-BAL-2020'!R627+'DMP-TRIAL-BAL-2020'!R627</f>
        <v>0</v>
      </c>
      <c r="Z627" s="528">
        <f>+'NF-KSF-TRIAL-BAL-2020'!S627+'RA-TRIAL-BAL-2020'!S627+'DES-TRIAL-BAL-2020'!S627+'DMP-TRIAL-BAL-2020'!S627</f>
        <v>0</v>
      </c>
      <c r="AA627" s="347">
        <f>+'NF-KSF-TRIAL-BAL-2020'!T627+'RA-TRIAL-BAL-2020'!T627+'DES-TRIAL-BAL-2020'!T627+'DMP-TRIAL-BAL-2020'!T627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+'NF-KSF-TRIAL-BAL-2020'!O628+'RA-TRIAL-BAL-2020'!O628+'DES-TRIAL-BAL-2020'!O628+'DMP-TRIAL-BAL-2020'!O628</f>
        <v>0</v>
      </c>
      <c r="W628" s="529">
        <f>+'NF-KSF-TRIAL-BAL-2020'!P628+'RA-TRIAL-BAL-2020'!P628+'DES-TRIAL-BAL-2020'!P628+'DMP-TRIAL-BAL-2020'!P628</f>
        <v>0</v>
      </c>
      <c r="X628" s="528">
        <f>+'NF-KSF-TRIAL-BAL-2020'!Q628+'RA-TRIAL-BAL-2020'!Q628+'DES-TRIAL-BAL-2020'!Q628+'DMP-TRIAL-BAL-2020'!Q628</f>
        <v>0</v>
      </c>
      <c r="Y628" s="529">
        <f>+'NF-KSF-TRIAL-BAL-2020'!R628+'RA-TRIAL-BAL-2020'!R628+'DES-TRIAL-BAL-2020'!R628+'DMP-TRIAL-BAL-2020'!R628</f>
        <v>0</v>
      </c>
      <c r="Z628" s="528">
        <f>+'NF-KSF-TRIAL-BAL-2020'!S628+'RA-TRIAL-BAL-2020'!S628+'DES-TRIAL-BAL-2020'!S628+'DMP-TRIAL-BAL-2020'!S628</f>
        <v>0</v>
      </c>
      <c r="AA628" s="347">
        <f>+'NF-KSF-TRIAL-BAL-2020'!T628+'RA-TRIAL-BAL-2020'!T628+'DES-TRIAL-BAL-2020'!T628+'DMP-TRIAL-BAL-2020'!T628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+'NF-KSF-TRIAL-BAL-2020'!O629+'RA-TRIAL-BAL-2020'!O629+'DES-TRIAL-BAL-2020'!O629+'DMP-TRIAL-BAL-2020'!O629</f>
        <v>0</v>
      </c>
      <c r="W629" s="529">
        <f>+'NF-KSF-TRIAL-BAL-2020'!P629+'RA-TRIAL-BAL-2020'!P629+'DES-TRIAL-BAL-2020'!P629+'DMP-TRIAL-BAL-2020'!P629</f>
        <v>0</v>
      </c>
      <c r="X629" s="528">
        <f>+'NF-KSF-TRIAL-BAL-2020'!Q629+'RA-TRIAL-BAL-2020'!Q629+'DES-TRIAL-BAL-2020'!Q629+'DMP-TRIAL-BAL-2020'!Q629</f>
        <v>0</v>
      </c>
      <c r="Y629" s="529">
        <f>+'NF-KSF-TRIAL-BAL-2020'!R629+'RA-TRIAL-BAL-2020'!R629+'DES-TRIAL-BAL-2020'!R629+'DMP-TRIAL-BAL-2020'!R629</f>
        <v>0</v>
      </c>
      <c r="Z629" s="528">
        <f>+'NF-KSF-TRIAL-BAL-2020'!S629+'RA-TRIAL-BAL-2020'!S629+'DES-TRIAL-BAL-2020'!S629+'DMP-TRIAL-BAL-2020'!S629</f>
        <v>0</v>
      </c>
      <c r="AA629" s="347">
        <f>+'NF-KSF-TRIAL-BAL-2020'!T629+'RA-TRIAL-BAL-2020'!T629+'DES-TRIAL-BAL-2020'!T629+'DMP-TRIAL-BAL-2020'!T629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+'NF-KSF-TRIAL-BAL-2020'!O630+'RA-TRIAL-BAL-2020'!O630+'DES-TRIAL-BAL-2020'!O630+'DMP-TRIAL-BAL-2020'!O630</f>
        <v>0</v>
      </c>
      <c r="W630" s="529">
        <f>+'NF-KSF-TRIAL-BAL-2020'!P630+'RA-TRIAL-BAL-2020'!P630+'DES-TRIAL-BAL-2020'!P630+'DMP-TRIAL-BAL-2020'!P630</f>
        <v>0</v>
      </c>
      <c r="X630" s="528">
        <f>+'NF-KSF-TRIAL-BAL-2020'!Q630+'RA-TRIAL-BAL-2020'!Q630+'DES-TRIAL-BAL-2020'!Q630+'DMP-TRIAL-BAL-2020'!Q630</f>
        <v>0</v>
      </c>
      <c r="Y630" s="529">
        <f>+'NF-KSF-TRIAL-BAL-2020'!R630+'RA-TRIAL-BAL-2020'!R630+'DES-TRIAL-BAL-2020'!R630+'DMP-TRIAL-BAL-2020'!R630</f>
        <v>0</v>
      </c>
      <c r="Z630" s="528">
        <f>+'NF-KSF-TRIAL-BAL-2020'!S630+'RA-TRIAL-BAL-2020'!S630+'DES-TRIAL-BAL-2020'!S630+'DMP-TRIAL-BAL-2020'!S630</f>
        <v>0</v>
      </c>
      <c r="AA630" s="347">
        <f>+'NF-KSF-TRIAL-BAL-2020'!T630+'RA-TRIAL-BAL-2020'!T630+'DES-TRIAL-BAL-2020'!T630+'DMP-TRIAL-BAL-2020'!T630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+'NF-KSF-TRIAL-BAL-2020'!O631+'RA-TRIAL-BAL-2020'!O631+'DES-TRIAL-BAL-2020'!O631+'DMP-TRIAL-BAL-2020'!O631</f>
        <v>0</v>
      </c>
      <c r="W631" s="529">
        <f>+'NF-KSF-TRIAL-BAL-2020'!P631+'RA-TRIAL-BAL-2020'!P631+'DES-TRIAL-BAL-2020'!P631+'DMP-TRIAL-BAL-2020'!P631</f>
        <v>0</v>
      </c>
      <c r="X631" s="528">
        <f>+'NF-KSF-TRIAL-BAL-2020'!Q631+'RA-TRIAL-BAL-2020'!Q631+'DES-TRIAL-BAL-2020'!Q631+'DMP-TRIAL-BAL-2020'!Q631</f>
        <v>0</v>
      </c>
      <c r="Y631" s="529">
        <f>+'NF-KSF-TRIAL-BAL-2020'!R631+'RA-TRIAL-BAL-2020'!R631+'DES-TRIAL-BAL-2020'!R631+'DMP-TRIAL-BAL-2020'!R631</f>
        <v>0</v>
      </c>
      <c r="Z631" s="528">
        <f>+'NF-KSF-TRIAL-BAL-2020'!S631+'RA-TRIAL-BAL-2020'!S631+'DES-TRIAL-BAL-2020'!S631+'DMP-TRIAL-BAL-2020'!S631</f>
        <v>0</v>
      </c>
      <c r="AA631" s="347">
        <f>+'NF-KSF-TRIAL-BAL-2020'!T631+'RA-TRIAL-BAL-2020'!T631+'DES-TRIAL-BAL-2020'!T631+'DMP-TRIAL-BAL-2020'!T631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+'NF-KSF-TRIAL-BAL-2020'!O632+'RA-TRIAL-BAL-2020'!O632+'DES-TRIAL-BAL-2020'!O632+'DMP-TRIAL-BAL-2020'!O632</f>
        <v>0</v>
      </c>
      <c r="W632" s="529">
        <f>+'NF-KSF-TRIAL-BAL-2020'!P632+'RA-TRIAL-BAL-2020'!P632+'DES-TRIAL-BAL-2020'!P632+'DMP-TRIAL-BAL-2020'!P632</f>
        <v>0</v>
      </c>
      <c r="X632" s="528">
        <f>+'NF-KSF-TRIAL-BAL-2020'!Q632+'RA-TRIAL-BAL-2020'!Q632+'DES-TRIAL-BAL-2020'!Q632+'DMP-TRIAL-BAL-2020'!Q632</f>
        <v>0</v>
      </c>
      <c r="Y632" s="529">
        <f>+'NF-KSF-TRIAL-BAL-2020'!R632+'RA-TRIAL-BAL-2020'!R632+'DES-TRIAL-BAL-2020'!R632+'DMP-TRIAL-BAL-2020'!R632</f>
        <v>0</v>
      </c>
      <c r="Z632" s="528">
        <f>+'NF-KSF-TRIAL-BAL-2020'!S632+'RA-TRIAL-BAL-2020'!S632+'DES-TRIAL-BAL-2020'!S632+'DMP-TRIAL-BAL-2020'!S632</f>
        <v>0</v>
      </c>
      <c r="AA632" s="347">
        <f>+'NF-KSF-TRIAL-BAL-2020'!T632+'RA-TRIAL-BAL-2020'!T632+'DES-TRIAL-BAL-2020'!T632+'DMP-TRIAL-BAL-2020'!T632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+'NF-KSF-TRIAL-BAL-2020'!O633+'RA-TRIAL-BAL-2020'!O633+'DES-TRIAL-BAL-2020'!O633+'DMP-TRIAL-BAL-2020'!O633</f>
        <v>0</v>
      </c>
      <c r="W633" s="529">
        <f>+'NF-KSF-TRIAL-BAL-2020'!P633+'RA-TRIAL-BAL-2020'!P633+'DES-TRIAL-BAL-2020'!P633+'DMP-TRIAL-BAL-2020'!P633</f>
        <v>0</v>
      </c>
      <c r="X633" s="528">
        <f>+'NF-KSF-TRIAL-BAL-2020'!Q633+'RA-TRIAL-BAL-2020'!Q633+'DES-TRIAL-BAL-2020'!Q633+'DMP-TRIAL-BAL-2020'!Q633</f>
        <v>0</v>
      </c>
      <c r="Y633" s="529">
        <f>+'NF-KSF-TRIAL-BAL-2020'!R633+'RA-TRIAL-BAL-2020'!R633+'DES-TRIAL-BAL-2020'!R633+'DMP-TRIAL-BAL-2020'!R633</f>
        <v>0</v>
      </c>
      <c r="Z633" s="528">
        <f>+'NF-KSF-TRIAL-BAL-2020'!S633+'RA-TRIAL-BAL-2020'!S633+'DES-TRIAL-BAL-2020'!S633+'DMP-TRIAL-BAL-2020'!S633</f>
        <v>0</v>
      </c>
      <c r="AA633" s="347">
        <f>+'NF-KSF-TRIAL-BAL-2020'!T633+'RA-TRIAL-BAL-2020'!T633+'DES-TRIAL-BAL-2020'!T633+'DMP-TRIAL-BAL-2020'!T633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+'NF-KSF-TRIAL-BAL-2020'!O634+'RA-TRIAL-BAL-2020'!O634+'DES-TRIAL-BAL-2020'!O634+'DMP-TRIAL-BAL-2020'!O634</f>
        <v>0</v>
      </c>
      <c r="W634" s="529">
        <f>+'NF-KSF-TRIAL-BAL-2020'!P634+'RA-TRIAL-BAL-2020'!P634+'DES-TRIAL-BAL-2020'!P634+'DMP-TRIAL-BAL-2020'!P634</f>
        <v>0</v>
      </c>
      <c r="X634" s="528">
        <f>+'NF-KSF-TRIAL-BAL-2020'!Q634+'RA-TRIAL-BAL-2020'!Q634+'DES-TRIAL-BAL-2020'!Q634+'DMP-TRIAL-BAL-2020'!Q634</f>
        <v>0</v>
      </c>
      <c r="Y634" s="529">
        <f>+'NF-KSF-TRIAL-BAL-2020'!R634+'RA-TRIAL-BAL-2020'!R634+'DES-TRIAL-BAL-2020'!R634+'DMP-TRIAL-BAL-2020'!R634</f>
        <v>0</v>
      </c>
      <c r="Z634" s="528">
        <f>+'NF-KSF-TRIAL-BAL-2020'!S634+'RA-TRIAL-BAL-2020'!S634+'DES-TRIAL-BAL-2020'!S634+'DMP-TRIAL-BAL-2020'!S634</f>
        <v>0</v>
      </c>
      <c r="AA634" s="347">
        <f>+'NF-KSF-TRIAL-BAL-2020'!T634+'RA-TRIAL-BAL-2020'!T634+'DES-TRIAL-BAL-2020'!T634+'DMP-TRIAL-BAL-2020'!T634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+'NF-KSF-TRIAL-BAL-2020'!O635+'RA-TRIAL-BAL-2020'!O635+'DES-TRIAL-BAL-2020'!O635+'DMP-TRIAL-BAL-2020'!O635</f>
        <v>0</v>
      </c>
      <c r="W635" s="529">
        <f>+'NF-KSF-TRIAL-BAL-2020'!P635+'RA-TRIAL-BAL-2020'!P635+'DES-TRIAL-BAL-2020'!P635+'DMP-TRIAL-BAL-2020'!P635</f>
        <v>0</v>
      </c>
      <c r="X635" s="528">
        <f>+'NF-KSF-TRIAL-BAL-2020'!Q635+'RA-TRIAL-BAL-2020'!Q635+'DES-TRIAL-BAL-2020'!Q635+'DMP-TRIAL-BAL-2020'!Q635</f>
        <v>0</v>
      </c>
      <c r="Y635" s="529">
        <f>+'NF-KSF-TRIAL-BAL-2020'!R635+'RA-TRIAL-BAL-2020'!R635+'DES-TRIAL-BAL-2020'!R635+'DMP-TRIAL-BAL-2020'!R635</f>
        <v>0</v>
      </c>
      <c r="Z635" s="528">
        <f>+'NF-KSF-TRIAL-BAL-2020'!S635+'RA-TRIAL-BAL-2020'!S635+'DES-TRIAL-BAL-2020'!S635+'DMP-TRIAL-BAL-2020'!S635</f>
        <v>0</v>
      </c>
      <c r="AA635" s="347">
        <f>+'NF-KSF-TRIAL-BAL-2020'!T635+'RA-TRIAL-BAL-2020'!T635+'DES-TRIAL-BAL-2020'!T635+'DMP-TRIAL-BAL-2020'!T635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+'NF-KSF-TRIAL-BAL-2020'!O636+'RA-TRIAL-BAL-2020'!O636+'DES-TRIAL-BAL-2020'!O636+'DMP-TRIAL-BAL-2020'!O636</f>
        <v>0</v>
      </c>
      <c r="W636" s="529">
        <f>+'NF-KSF-TRIAL-BAL-2020'!P636+'RA-TRIAL-BAL-2020'!P636+'DES-TRIAL-BAL-2020'!P636+'DMP-TRIAL-BAL-2020'!P636</f>
        <v>0</v>
      </c>
      <c r="X636" s="528">
        <f>+'NF-KSF-TRIAL-BAL-2020'!Q636+'RA-TRIAL-BAL-2020'!Q636+'DES-TRIAL-BAL-2020'!Q636+'DMP-TRIAL-BAL-2020'!Q636</f>
        <v>0</v>
      </c>
      <c r="Y636" s="529">
        <f>+'NF-KSF-TRIAL-BAL-2020'!R636+'RA-TRIAL-BAL-2020'!R636+'DES-TRIAL-BAL-2020'!R636+'DMP-TRIAL-BAL-2020'!R636</f>
        <v>0</v>
      </c>
      <c r="Z636" s="528">
        <f>+'NF-KSF-TRIAL-BAL-2020'!S636+'RA-TRIAL-BAL-2020'!S636+'DES-TRIAL-BAL-2020'!S636+'DMP-TRIAL-BAL-2020'!S636</f>
        <v>0</v>
      </c>
      <c r="AA636" s="347">
        <f>+'NF-KSF-TRIAL-BAL-2020'!T636+'RA-TRIAL-BAL-2020'!T636+'DES-TRIAL-BAL-2020'!T636+'DMP-TRIAL-BAL-2020'!T636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+'NF-KSF-TRIAL-BAL-2020'!O637+'RA-TRIAL-BAL-2020'!O637+'DES-TRIAL-BAL-2020'!O637+'DMP-TRIAL-BAL-2020'!O637</f>
        <v>0</v>
      </c>
      <c r="W637" s="529">
        <f>+'NF-KSF-TRIAL-BAL-2020'!P637+'RA-TRIAL-BAL-2020'!P637+'DES-TRIAL-BAL-2020'!P637+'DMP-TRIAL-BAL-2020'!P637</f>
        <v>0</v>
      </c>
      <c r="X637" s="528">
        <f>+'NF-KSF-TRIAL-BAL-2020'!Q637+'RA-TRIAL-BAL-2020'!Q637+'DES-TRIAL-BAL-2020'!Q637+'DMP-TRIAL-BAL-2020'!Q637</f>
        <v>0</v>
      </c>
      <c r="Y637" s="529">
        <f>+'NF-KSF-TRIAL-BAL-2020'!R637+'RA-TRIAL-BAL-2020'!R637+'DES-TRIAL-BAL-2020'!R637+'DMP-TRIAL-BAL-2020'!R637</f>
        <v>0</v>
      </c>
      <c r="Z637" s="528">
        <f>+'NF-KSF-TRIAL-BAL-2020'!S637+'RA-TRIAL-BAL-2020'!S637+'DES-TRIAL-BAL-2020'!S637+'DMP-TRIAL-BAL-2020'!S637</f>
        <v>0</v>
      </c>
      <c r="AA637" s="347">
        <f>+'NF-KSF-TRIAL-BAL-2020'!T637+'RA-TRIAL-BAL-2020'!T637+'DES-TRIAL-BAL-2020'!T637+'DMP-TRIAL-BAL-2020'!T637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+'NF-KSF-TRIAL-BAL-2020'!O638+'RA-TRIAL-BAL-2020'!O638+'DES-TRIAL-BAL-2020'!O638+'DMP-TRIAL-BAL-2020'!O638</f>
        <v>0</v>
      </c>
      <c r="W638" s="529">
        <f>+'NF-KSF-TRIAL-BAL-2020'!P638+'RA-TRIAL-BAL-2020'!P638+'DES-TRIAL-BAL-2020'!P638+'DMP-TRIAL-BAL-2020'!P638</f>
        <v>0</v>
      </c>
      <c r="X638" s="528">
        <f>+'NF-KSF-TRIAL-BAL-2020'!Q638+'RA-TRIAL-BAL-2020'!Q638+'DES-TRIAL-BAL-2020'!Q638+'DMP-TRIAL-BAL-2020'!Q638</f>
        <v>0</v>
      </c>
      <c r="Y638" s="529">
        <f>+'NF-KSF-TRIAL-BAL-2020'!R638+'RA-TRIAL-BAL-2020'!R638+'DES-TRIAL-BAL-2020'!R638+'DMP-TRIAL-BAL-2020'!R638</f>
        <v>0</v>
      </c>
      <c r="Z638" s="528">
        <f>+'NF-KSF-TRIAL-BAL-2020'!S638+'RA-TRIAL-BAL-2020'!S638+'DES-TRIAL-BAL-2020'!S638+'DMP-TRIAL-BAL-2020'!S638</f>
        <v>0</v>
      </c>
      <c r="AA638" s="347">
        <f>+'NF-KSF-TRIAL-BAL-2020'!T638+'RA-TRIAL-BAL-2020'!T638+'DES-TRIAL-BAL-2020'!T638+'DMP-TRIAL-BAL-2020'!T638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+'NF-KSF-TRIAL-BAL-2020'!O639+'RA-TRIAL-BAL-2020'!O639+'DES-TRIAL-BAL-2020'!O639+'DMP-TRIAL-BAL-2020'!O639</f>
        <v>0</v>
      </c>
      <c r="W639" s="529">
        <f>+'NF-KSF-TRIAL-BAL-2020'!P639+'RA-TRIAL-BAL-2020'!P639+'DES-TRIAL-BAL-2020'!P639+'DMP-TRIAL-BAL-2020'!P639</f>
        <v>0</v>
      </c>
      <c r="X639" s="528">
        <f>+'NF-KSF-TRIAL-BAL-2020'!Q639+'RA-TRIAL-BAL-2020'!Q639+'DES-TRIAL-BAL-2020'!Q639+'DMP-TRIAL-BAL-2020'!Q639</f>
        <v>0</v>
      </c>
      <c r="Y639" s="529">
        <f>+'NF-KSF-TRIAL-BAL-2020'!R639+'RA-TRIAL-BAL-2020'!R639+'DES-TRIAL-BAL-2020'!R639+'DMP-TRIAL-BAL-2020'!R639</f>
        <v>0</v>
      </c>
      <c r="Z639" s="528">
        <f>+'NF-KSF-TRIAL-BAL-2020'!S639+'RA-TRIAL-BAL-2020'!S639+'DES-TRIAL-BAL-2020'!S639+'DMP-TRIAL-BAL-2020'!S639</f>
        <v>0</v>
      </c>
      <c r="AA639" s="347">
        <f>+'NF-KSF-TRIAL-BAL-2020'!T639+'RA-TRIAL-BAL-2020'!T639+'DES-TRIAL-BAL-2020'!T639+'DMP-TRIAL-BAL-2020'!T639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75">
        <v>7170</v>
      </c>
      <c r="B640" s="2276" t="s">
        <v>625</v>
      </c>
      <c r="C640" s="2287"/>
      <c r="D640" s="2287"/>
      <c r="E640" s="2287"/>
      <c r="F640" s="2287"/>
      <c r="G640" s="2287"/>
      <c r="H640" s="2287"/>
      <c r="I640" s="2287"/>
      <c r="J640" s="2287"/>
      <c r="K640" s="2287"/>
      <c r="L640" s="2277"/>
      <c r="M640" s="51" t="s">
        <v>265</v>
      </c>
      <c r="N640" s="2283">
        <f t="shared" si="308"/>
        <v>7170</v>
      </c>
      <c r="O640" s="2285">
        <v>0</v>
      </c>
      <c r="P640" s="2279">
        <v>0</v>
      </c>
      <c r="Q640" s="2280"/>
      <c r="R640" s="2281"/>
      <c r="S640" s="2280">
        <f>+IF($C$8=9900,+IF(ABS(+O640+Q640)&gt;=ABS(P640+R640),+O640-P640+Q640-R640,0),0)</f>
        <v>0</v>
      </c>
      <c r="T640" s="2286">
        <f>+IF($C$8=9900,+IF(ABS(+O640+Q640)&lt;=ABS(P640+R640),-O640+P640-Q640+R640,0),0)</f>
        <v>0</v>
      </c>
      <c r="U640" s="51"/>
      <c r="V640" s="546">
        <f>+'NF-KSF-TRIAL-BAL-2020'!O640+'RA-TRIAL-BAL-2020'!O640+'DES-TRIAL-BAL-2020'!O640+'DMP-TRIAL-BAL-2020'!O640</f>
        <v>0</v>
      </c>
      <c r="W640" s="536">
        <f>+'NF-KSF-TRIAL-BAL-2020'!P640+'RA-TRIAL-BAL-2020'!P640+'DES-TRIAL-BAL-2020'!P640+'DMP-TRIAL-BAL-2020'!P640</f>
        <v>0</v>
      </c>
      <c r="X640" s="535">
        <f>+'NF-KSF-TRIAL-BAL-2020'!Q640+'RA-TRIAL-BAL-2020'!Q640+'DES-TRIAL-BAL-2020'!Q640+'DMP-TRIAL-BAL-2020'!Q640</f>
        <v>0</v>
      </c>
      <c r="Y640" s="536">
        <f>+'NF-KSF-TRIAL-BAL-2020'!R640+'RA-TRIAL-BAL-2020'!R640+'DES-TRIAL-BAL-2020'!R640+'DMP-TRIAL-BAL-2020'!R640</f>
        <v>0</v>
      </c>
      <c r="Z640" s="535">
        <f>+'NF-KSF-TRIAL-BAL-2020'!S640+'RA-TRIAL-BAL-2020'!S640+'DES-TRIAL-BAL-2020'!S640+'DMP-TRIAL-BAL-2020'!S640</f>
        <v>0</v>
      </c>
      <c r="AA640" s="537">
        <f>+'NF-KSF-TRIAL-BAL-2020'!T640+'RA-TRIAL-BAL-2020'!T640+'DES-TRIAL-BAL-2020'!T640+'DMP-TRIAL-BAL-2020'!T640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+'NF-KSF-TRIAL-BAL-2020'!O641+'RA-TRIAL-BAL-2020'!O641+'DES-TRIAL-BAL-2020'!O641+'DMP-TRIAL-BAL-2020'!O641</f>
        <v>0</v>
      </c>
      <c r="W641" s="529">
        <f>+'NF-KSF-TRIAL-BAL-2020'!P641+'RA-TRIAL-BAL-2020'!P641+'DES-TRIAL-BAL-2020'!P641+'DMP-TRIAL-BAL-2020'!P641</f>
        <v>0</v>
      </c>
      <c r="X641" s="528">
        <f>+'NF-KSF-TRIAL-BAL-2020'!Q641+'RA-TRIAL-BAL-2020'!Q641+'DES-TRIAL-BAL-2020'!Q641+'DMP-TRIAL-BAL-2020'!Q641</f>
        <v>0</v>
      </c>
      <c r="Y641" s="529">
        <f>+'NF-KSF-TRIAL-BAL-2020'!R641+'RA-TRIAL-BAL-2020'!R641+'DES-TRIAL-BAL-2020'!R641+'DMP-TRIAL-BAL-2020'!R641</f>
        <v>0</v>
      </c>
      <c r="Z641" s="528">
        <f>+'NF-KSF-TRIAL-BAL-2020'!S641+'RA-TRIAL-BAL-2020'!S641+'DES-TRIAL-BAL-2020'!S641+'DMP-TRIAL-BAL-2020'!S641</f>
        <v>0</v>
      </c>
      <c r="AA641" s="347">
        <f>+'NF-KSF-TRIAL-BAL-2020'!T641+'RA-TRIAL-BAL-2020'!T641+'DES-TRIAL-BAL-2020'!T641+'DMP-TRIAL-BAL-2020'!T641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+'NF-KSF-TRIAL-BAL-2020'!O642+'RA-TRIAL-BAL-2020'!O642+'DES-TRIAL-BAL-2020'!O642+'DMP-TRIAL-BAL-2020'!O642</f>
        <v>0</v>
      </c>
      <c r="W642" s="529">
        <f>+'NF-KSF-TRIAL-BAL-2020'!P642+'RA-TRIAL-BAL-2020'!P642+'DES-TRIAL-BAL-2020'!P642+'DMP-TRIAL-BAL-2020'!P642</f>
        <v>0</v>
      </c>
      <c r="X642" s="528">
        <f>+'NF-KSF-TRIAL-BAL-2020'!Q642+'RA-TRIAL-BAL-2020'!Q642+'DES-TRIAL-BAL-2020'!Q642+'DMP-TRIAL-BAL-2020'!Q642</f>
        <v>0</v>
      </c>
      <c r="Y642" s="529">
        <f>+'NF-KSF-TRIAL-BAL-2020'!R642+'RA-TRIAL-BAL-2020'!R642+'DES-TRIAL-BAL-2020'!R642+'DMP-TRIAL-BAL-2020'!R642</f>
        <v>0</v>
      </c>
      <c r="Z642" s="528">
        <f>+'NF-KSF-TRIAL-BAL-2020'!S642+'RA-TRIAL-BAL-2020'!S642+'DES-TRIAL-BAL-2020'!S642+'DMP-TRIAL-BAL-2020'!S642</f>
        <v>0</v>
      </c>
      <c r="AA642" s="347">
        <f>+'NF-KSF-TRIAL-BAL-2020'!T642+'RA-TRIAL-BAL-2020'!T642+'DES-TRIAL-BAL-2020'!T642+'DMP-TRIAL-BAL-2020'!T642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+'NF-KSF-TRIAL-BAL-2020'!O643+'RA-TRIAL-BAL-2020'!O643+'DES-TRIAL-BAL-2020'!O643+'DMP-TRIAL-BAL-2020'!O643</f>
        <v>0</v>
      </c>
      <c r="W643" s="529">
        <f>+'NF-KSF-TRIAL-BAL-2020'!P643+'RA-TRIAL-BAL-2020'!P643+'DES-TRIAL-BAL-2020'!P643+'DMP-TRIAL-BAL-2020'!P643</f>
        <v>0</v>
      </c>
      <c r="X643" s="528">
        <f>+'NF-KSF-TRIAL-BAL-2020'!Q643+'RA-TRIAL-BAL-2020'!Q643+'DES-TRIAL-BAL-2020'!Q643+'DMP-TRIAL-BAL-2020'!Q643</f>
        <v>0</v>
      </c>
      <c r="Y643" s="529">
        <f>+'NF-KSF-TRIAL-BAL-2020'!R643+'RA-TRIAL-BAL-2020'!R643+'DES-TRIAL-BAL-2020'!R643+'DMP-TRIAL-BAL-2020'!R643</f>
        <v>0</v>
      </c>
      <c r="Z643" s="528">
        <f>+'NF-KSF-TRIAL-BAL-2020'!S643+'RA-TRIAL-BAL-2020'!S643+'DES-TRIAL-BAL-2020'!S643+'DMP-TRIAL-BAL-2020'!S643</f>
        <v>0</v>
      </c>
      <c r="AA643" s="347">
        <f>+'NF-KSF-TRIAL-BAL-2020'!T643+'RA-TRIAL-BAL-2020'!T643+'DES-TRIAL-BAL-2020'!T643+'DMP-TRIAL-BAL-2020'!T643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+'NF-KSF-TRIAL-BAL-2020'!O644+'RA-TRIAL-BAL-2020'!O644+'DES-TRIAL-BAL-2020'!O644+'DMP-TRIAL-BAL-2020'!O644</f>
        <v>0</v>
      </c>
      <c r="W644" s="529">
        <f>+'NF-KSF-TRIAL-BAL-2020'!P644+'RA-TRIAL-BAL-2020'!P644+'DES-TRIAL-BAL-2020'!P644+'DMP-TRIAL-BAL-2020'!P644</f>
        <v>0</v>
      </c>
      <c r="X644" s="528">
        <f>+'NF-KSF-TRIAL-BAL-2020'!Q644+'RA-TRIAL-BAL-2020'!Q644+'DES-TRIAL-BAL-2020'!Q644+'DMP-TRIAL-BAL-2020'!Q644</f>
        <v>0</v>
      </c>
      <c r="Y644" s="529">
        <f>+'NF-KSF-TRIAL-BAL-2020'!R644+'RA-TRIAL-BAL-2020'!R644+'DES-TRIAL-BAL-2020'!R644+'DMP-TRIAL-BAL-2020'!R644</f>
        <v>0</v>
      </c>
      <c r="Z644" s="528">
        <f>+'NF-KSF-TRIAL-BAL-2020'!S644+'RA-TRIAL-BAL-2020'!S644+'DES-TRIAL-BAL-2020'!S644+'DMP-TRIAL-BAL-2020'!S644</f>
        <v>0</v>
      </c>
      <c r="AA644" s="347">
        <f>+'NF-KSF-TRIAL-BAL-2020'!T644+'RA-TRIAL-BAL-2020'!T644+'DES-TRIAL-BAL-2020'!T644+'DMP-TRIAL-BAL-2020'!T644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+'NF-KSF-TRIAL-BAL-2020'!O645+'RA-TRIAL-BAL-2020'!O645+'DES-TRIAL-BAL-2020'!O645+'DMP-TRIAL-BAL-2020'!O645</f>
        <v>0</v>
      </c>
      <c r="W645" s="529">
        <f>+'NF-KSF-TRIAL-BAL-2020'!P645+'RA-TRIAL-BAL-2020'!P645+'DES-TRIAL-BAL-2020'!P645+'DMP-TRIAL-BAL-2020'!P645</f>
        <v>0</v>
      </c>
      <c r="X645" s="528">
        <f>+'NF-KSF-TRIAL-BAL-2020'!Q645+'RA-TRIAL-BAL-2020'!Q645+'DES-TRIAL-BAL-2020'!Q645+'DMP-TRIAL-BAL-2020'!Q645</f>
        <v>0</v>
      </c>
      <c r="Y645" s="529">
        <f>+'NF-KSF-TRIAL-BAL-2020'!R645+'RA-TRIAL-BAL-2020'!R645+'DES-TRIAL-BAL-2020'!R645+'DMP-TRIAL-BAL-2020'!R645</f>
        <v>0</v>
      </c>
      <c r="Z645" s="528">
        <f>+'NF-KSF-TRIAL-BAL-2020'!S645+'RA-TRIAL-BAL-2020'!S645+'DES-TRIAL-BAL-2020'!S645+'DMP-TRIAL-BAL-2020'!S645</f>
        <v>0</v>
      </c>
      <c r="AA645" s="347">
        <f>+'NF-KSF-TRIAL-BAL-2020'!T645+'RA-TRIAL-BAL-2020'!T645+'DES-TRIAL-BAL-2020'!T645+'DMP-TRIAL-BAL-2020'!T645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+'NF-KSF-TRIAL-BAL-2020'!O646+'RA-TRIAL-BAL-2020'!O646+'DES-TRIAL-BAL-2020'!O646+'DMP-TRIAL-BAL-2020'!O646</f>
        <v>0</v>
      </c>
      <c r="W646" s="529">
        <f>+'NF-KSF-TRIAL-BAL-2020'!P646+'RA-TRIAL-BAL-2020'!P646+'DES-TRIAL-BAL-2020'!P646+'DMP-TRIAL-BAL-2020'!P646</f>
        <v>0</v>
      </c>
      <c r="X646" s="528">
        <f>+'NF-KSF-TRIAL-BAL-2020'!Q646+'RA-TRIAL-BAL-2020'!Q646+'DES-TRIAL-BAL-2020'!Q646+'DMP-TRIAL-BAL-2020'!Q646</f>
        <v>0</v>
      </c>
      <c r="Y646" s="529">
        <f>+'NF-KSF-TRIAL-BAL-2020'!R646+'RA-TRIAL-BAL-2020'!R646+'DES-TRIAL-BAL-2020'!R646+'DMP-TRIAL-BAL-2020'!R646</f>
        <v>0</v>
      </c>
      <c r="Z646" s="528">
        <f>+'NF-KSF-TRIAL-BAL-2020'!S646+'RA-TRIAL-BAL-2020'!S646+'DES-TRIAL-BAL-2020'!S646+'DMP-TRIAL-BAL-2020'!S646</f>
        <v>0</v>
      </c>
      <c r="AA646" s="347">
        <f>+'NF-KSF-TRIAL-BAL-2020'!T646+'RA-TRIAL-BAL-2020'!T646+'DES-TRIAL-BAL-2020'!T646+'DMP-TRIAL-BAL-2020'!T646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+'NF-KSF-TRIAL-BAL-2020'!O647+'RA-TRIAL-BAL-2020'!O647+'DES-TRIAL-BAL-2020'!O647+'DMP-TRIAL-BAL-2020'!O647</f>
        <v>0</v>
      </c>
      <c r="W647" s="529">
        <f>+'NF-KSF-TRIAL-BAL-2020'!P647+'RA-TRIAL-BAL-2020'!P647+'DES-TRIAL-BAL-2020'!P647+'DMP-TRIAL-BAL-2020'!P647</f>
        <v>0</v>
      </c>
      <c r="X647" s="528">
        <f>+'NF-KSF-TRIAL-BAL-2020'!Q647+'RA-TRIAL-BAL-2020'!Q647+'DES-TRIAL-BAL-2020'!Q647+'DMP-TRIAL-BAL-2020'!Q647</f>
        <v>0</v>
      </c>
      <c r="Y647" s="529">
        <f>+'NF-KSF-TRIAL-BAL-2020'!R647+'RA-TRIAL-BAL-2020'!R647+'DES-TRIAL-BAL-2020'!R647+'DMP-TRIAL-BAL-2020'!R647</f>
        <v>0</v>
      </c>
      <c r="Z647" s="528">
        <f>+'NF-KSF-TRIAL-BAL-2020'!S647+'RA-TRIAL-BAL-2020'!S647+'DES-TRIAL-BAL-2020'!S647+'DMP-TRIAL-BAL-2020'!S647</f>
        <v>0</v>
      </c>
      <c r="AA647" s="347">
        <f>+'NF-KSF-TRIAL-BAL-2020'!T647+'RA-TRIAL-BAL-2020'!T647+'DES-TRIAL-BAL-2020'!T647+'DMP-TRIAL-BAL-2020'!T647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+'NF-KSF-TRIAL-BAL-2020'!O648+'RA-TRIAL-BAL-2020'!O648+'DES-TRIAL-BAL-2020'!O648+'DMP-TRIAL-BAL-2020'!O648</f>
        <v>0</v>
      </c>
      <c r="W648" s="529">
        <f>+'NF-KSF-TRIAL-BAL-2020'!P648+'RA-TRIAL-BAL-2020'!P648+'DES-TRIAL-BAL-2020'!P648+'DMP-TRIAL-BAL-2020'!P648</f>
        <v>0</v>
      </c>
      <c r="X648" s="528">
        <f>+'NF-KSF-TRIAL-BAL-2020'!Q648+'RA-TRIAL-BAL-2020'!Q648+'DES-TRIAL-BAL-2020'!Q648+'DMP-TRIAL-BAL-2020'!Q648</f>
        <v>0</v>
      </c>
      <c r="Y648" s="529">
        <f>+'NF-KSF-TRIAL-BAL-2020'!R648+'RA-TRIAL-BAL-2020'!R648+'DES-TRIAL-BAL-2020'!R648+'DMP-TRIAL-BAL-2020'!R648</f>
        <v>0</v>
      </c>
      <c r="Z648" s="528">
        <f>+'NF-KSF-TRIAL-BAL-2020'!S648+'RA-TRIAL-BAL-2020'!S648+'DES-TRIAL-BAL-2020'!S648+'DMP-TRIAL-BAL-2020'!S648</f>
        <v>0</v>
      </c>
      <c r="AA648" s="347">
        <f>+'NF-KSF-TRIAL-BAL-2020'!T648+'RA-TRIAL-BAL-2020'!T648+'DES-TRIAL-BAL-2020'!T648+'DMP-TRIAL-BAL-2020'!T648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+'NF-KSF-TRIAL-BAL-2020'!O649+'RA-TRIAL-BAL-2020'!O649+'DES-TRIAL-BAL-2020'!O649+'DMP-TRIAL-BAL-2020'!O649</f>
        <v>0</v>
      </c>
      <c r="W649" s="529">
        <f>+'NF-KSF-TRIAL-BAL-2020'!P649+'RA-TRIAL-BAL-2020'!P649+'DES-TRIAL-BAL-2020'!P649+'DMP-TRIAL-BAL-2020'!P649</f>
        <v>0</v>
      </c>
      <c r="X649" s="528">
        <f>+'NF-KSF-TRIAL-BAL-2020'!Q649+'RA-TRIAL-BAL-2020'!Q649+'DES-TRIAL-BAL-2020'!Q649+'DMP-TRIAL-BAL-2020'!Q649</f>
        <v>0</v>
      </c>
      <c r="Y649" s="529">
        <f>+'NF-KSF-TRIAL-BAL-2020'!R649+'RA-TRIAL-BAL-2020'!R649+'DES-TRIAL-BAL-2020'!R649+'DMP-TRIAL-BAL-2020'!R649</f>
        <v>0</v>
      </c>
      <c r="Z649" s="528">
        <f>+'NF-KSF-TRIAL-BAL-2020'!S649+'RA-TRIAL-BAL-2020'!S649+'DES-TRIAL-BAL-2020'!S649+'DMP-TRIAL-BAL-2020'!S649</f>
        <v>0</v>
      </c>
      <c r="AA649" s="347">
        <f>+'NF-KSF-TRIAL-BAL-2020'!T649+'RA-TRIAL-BAL-2020'!T649+'DES-TRIAL-BAL-2020'!T649+'DMP-TRIAL-BAL-2020'!T649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+'NF-KSF-TRIAL-BAL-2020'!O650+'RA-TRIAL-BAL-2020'!O650+'DES-TRIAL-BAL-2020'!O650+'DMP-TRIAL-BAL-2020'!O650</f>
        <v>0</v>
      </c>
      <c r="W650" s="529">
        <f>+'NF-KSF-TRIAL-BAL-2020'!P650+'RA-TRIAL-BAL-2020'!P650+'DES-TRIAL-BAL-2020'!P650+'DMP-TRIAL-BAL-2020'!P650</f>
        <v>0</v>
      </c>
      <c r="X650" s="528">
        <f>+'NF-KSF-TRIAL-BAL-2020'!Q650+'RA-TRIAL-BAL-2020'!Q650+'DES-TRIAL-BAL-2020'!Q650+'DMP-TRIAL-BAL-2020'!Q650</f>
        <v>0</v>
      </c>
      <c r="Y650" s="529">
        <f>+'NF-KSF-TRIAL-BAL-2020'!R650+'RA-TRIAL-BAL-2020'!R650+'DES-TRIAL-BAL-2020'!R650+'DMP-TRIAL-BAL-2020'!R650</f>
        <v>0</v>
      </c>
      <c r="Z650" s="528">
        <f>+'NF-KSF-TRIAL-BAL-2020'!S650+'RA-TRIAL-BAL-2020'!S650+'DES-TRIAL-BAL-2020'!S650+'DMP-TRIAL-BAL-2020'!S650</f>
        <v>0</v>
      </c>
      <c r="AA650" s="347">
        <f>+'NF-KSF-TRIAL-BAL-2020'!T650+'RA-TRIAL-BAL-2020'!T650+'DES-TRIAL-BAL-2020'!T650+'DMP-TRIAL-BAL-2020'!T650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+'NF-KSF-TRIAL-BAL-2020'!O651+'RA-TRIAL-BAL-2020'!O651+'DES-TRIAL-BAL-2020'!O651+'DMP-TRIAL-BAL-2020'!O651</f>
        <v>0</v>
      </c>
      <c r="W651" s="529">
        <f>+'NF-KSF-TRIAL-BAL-2020'!P651+'RA-TRIAL-BAL-2020'!P651+'DES-TRIAL-BAL-2020'!P651+'DMP-TRIAL-BAL-2020'!P651</f>
        <v>0</v>
      </c>
      <c r="X651" s="528">
        <f>+'NF-KSF-TRIAL-BAL-2020'!Q651+'RA-TRIAL-BAL-2020'!Q651+'DES-TRIAL-BAL-2020'!Q651+'DMP-TRIAL-BAL-2020'!Q651</f>
        <v>0</v>
      </c>
      <c r="Y651" s="529">
        <f>+'NF-KSF-TRIAL-BAL-2020'!R651+'RA-TRIAL-BAL-2020'!R651+'DES-TRIAL-BAL-2020'!R651+'DMP-TRIAL-BAL-2020'!R651</f>
        <v>0</v>
      </c>
      <c r="Z651" s="528">
        <f>+'NF-KSF-TRIAL-BAL-2020'!S651+'RA-TRIAL-BAL-2020'!S651+'DES-TRIAL-BAL-2020'!S651+'DMP-TRIAL-BAL-2020'!S651</f>
        <v>0</v>
      </c>
      <c r="AA651" s="347">
        <f>+'NF-KSF-TRIAL-BAL-2020'!T651+'RA-TRIAL-BAL-2020'!T651+'DES-TRIAL-BAL-2020'!T651+'DMP-TRIAL-BAL-2020'!T651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+'NF-KSF-TRIAL-BAL-2020'!O652+'RA-TRIAL-BAL-2020'!O652+'DES-TRIAL-BAL-2020'!O652+'DMP-TRIAL-BAL-2020'!O652</f>
        <v>0</v>
      </c>
      <c r="W652" s="529">
        <f>+'NF-KSF-TRIAL-BAL-2020'!P652+'RA-TRIAL-BAL-2020'!P652+'DES-TRIAL-BAL-2020'!P652+'DMP-TRIAL-BAL-2020'!P652</f>
        <v>0</v>
      </c>
      <c r="X652" s="528">
        <f>+'NF-KSF-TRIAL-BAL-2020'!Q652+'RA-TRIAL-BAL-2020'!Q652+'DES-TRIAL-BAL-2020'!Q652+'DMP-TRIAL-BAL-2020'!Q652</f>
        <v>0</v>
      </c>
      <c r="Y652" s="529">
        <f>+'NF-KSF-TRIAL-BAL-2020'!R652+'RA-TRIAL-BAL-2020'!R652+'DES-TRIAL-BAL-2020'!R652+'DMP-TRIAL-BAL-2020'!R652</f>
        <v>0</v>
      </c>
      <c r="Z652" s="528">
        <f>+'NF-KSF-TRIAL-BAL-2020'!S652+'RA-TRIAL-BAL-2020'!S652+'DES-TRIAL-BAL-2020'!S652+'DMP-TRIAL-BAL-2020'!S652</f>
        <v>0</v>
      </c>
      <c r="AA652" s="347">
        <f>+'NF-KSF-TRIAL-BAL-2020'!T652+'RA-TRIAL-BAL-2020'!T652+'DES-TRIAL-BAL-2020'!T652+'DMP-TRIAL-BAL-2020'!T652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+'NF-KSF-TRIAL-BAL-2020'!O653+'RA-TRIAL-BAL-2020'!O653+'DES-TRIAL-BAL-2020'!O653+'DMP-TRIAL-BAL-2020'!O653</f>
        <v>0</v>
      </c>
      <c r="W653" s="529">
        <f>+'NF-KSF-TRIAL-BAL-2020'!P653+'RA-TRIAL-BAL-2020'!P653+'DES-TRIAL-BAL-2020'!P653+'DMP-TRIAL-BAL-2020'!P653</f>
        <v>0</v>
      </c>
      <c r="X653" s="528">
        <f>+'NF-KSF-TRIAL-BAL-2020'!Q653+'RA-TRIAL-BAL-2020'!Q653+'DES-TRIAL-BAL-2020'!Q653+'DMP-TRIAL-BAL-2020'!Q653</f>
        <v>0</v>
      </c>
      <c r="Y653" s="529">
        <f>+'NF-KSF-TRIAL-BAL-2020'!R653+'RA-TRIAL-BAL-2020'!R653+'DES-TRIAL-BAL-2020'!R653+'DMP-TRIAL-BAL-2020'!R653</f>
        <v>0</v>
      </c>
      <c r="Z653" s="528">
        <f>+'NF-KSF-TRIAL-BAL-2020'!S653+'RA-TRIAL-BAL-2020'!S653+'DES-TRIAL-BAL-2020'!S653+'DMP-TRIAL-BAL-2020'!S653</f>
        <v>0</v>
      </c>
      <c r="AA653" s="347">
        <f>+'NF-KSF-TRIAL-BAL-2020'!T653+'RA-TRIAL-BAL-2020'!T653+'DES-TRIAL-BAL-2020'!T653+'DMP-TRIAL-BAL-2020'!T653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/>
      <c r="R654" s="324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+'NF-KSF-TRIAL-BAL-2020'!O654+'RA-TRIAL-BAL-2020'!O654+'DES-TRIAL-BAL-2020'!O654+'DMP-TRIAL-BAL-2020'!O654</f>
        <v>0</v>
      </c>
      <c r="W654" s="529">
        <f>+'NF-KSF-TRIAL-BAL-2020'!P654+'RA-TRIAL-BAL-2020'!P654+'DES-TRIAL-BAL-2020'!P654+'DMP-TRIAL-BAL-2020'!P654</f>
        <v>0</v>
      </c>
      <c r="X654" s="528">
        <f>+'NF-KSF-TRIAL-BAL-2020'!Q654+'RA-TRIAL-BAL-2020'!Q654+'DES-TRIAL-BAL-2020'!Q654+'DMP-TRIAL-BAL-2020'!Q654</f>
        <v>0</v>
      </c>
      <c r="Y654" s="529">
        <f>+'NF-KSF-TRIAL-BAL-2020'!R654+'RA-TRIAL-BAL-2020'!R654+'DES-TRIAL-BAL-2020'!R654+'DMP-TRIAL-BAL-2020'!R654</f>
        <v>0</v>
      </c>
      <c r="Z654" s="528">
        <f>+'NF-KSF-TRIAL-BAL-2020'!S654+'RA-TRIAL-BAL-2020'!S654+'DES-TRIAL-BAL-2020'!S654+'DMP-TRIAL-BAL-2020'!S654</f>
        <v>0</v>
      </c>
      <c r="AA654" s="347">
        <f>+'NF-KSF-TRIAL-BAL-2020'!T654+'RA-TRIAL-BAL-2020'!T654+'DES-TRIAL-BAL-2020'!T654+'DMP-TRIAL-BAL-2020'!T654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+'NF-KSF-TRIAL-BAL-2020'!O655+'RA-TRIAL-BAL-2020'!O655+'DES-TRIAL-BAL-2020'!O655+'DMP-TRIAL-BAL-2020'!O655</f>
        <v>0</v>
      </c>
      <c r="W655" s="529">
        <f>+'NF-KSF-TRIAL-BAL-2020'!P655+'RA-TRIAL-BAL-2020'!P655+'DES-TRIAL-BAL-2020'!P655+'DMP-TRIAL-BAL-2020'!P655</f>
        <v>0</v>
      </c>
      <c r="X655" s="528">
        <f>+'NF-KSF-TRIAL-BAL-2020'!Q655+'RA-TRIAL-BAL-2020'!Q655+'DES-TRIAL-BAL-2020'!Q655+'DMP-TRIAL-BAL-2020'!Q655</f>
        <v>0</v>
      </c>
      <c r="Y655" s="529">
        <f>+'NF-KSF-TRIAL-BAL-2020'!R655+'RA-TRIAL-BAL-2020'!R655+'DES-TRIAL-BAL-2020'!R655+'DMP-TRIAL-BAL-2020'!R655</f>
        <v>0</v>
      </c>
      <c r="Z655" s="528">
        <f>+'NF-KSF-TRIAL-BAL-2020'!S655+'RA-TRIAL-BAL-2020'!S655+'DES-TRIAL-BAL-2020'!S655+'DMP-TRIAL-BAL-2020'!S655</f>
        <v>0</v>
      </c>
      <c r="AA655" s="347">
        <f>+'NF-KSF-TRIAL-BAL-2020'!T655+'RA-TRIAL-BAL-2020'!T655+'DES-TRIAL-BAL-2020'!T655+'DMP-TRIAL-BAL-2020'!T655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+'NF-KSF-TRIAL-BAL-2020'!O656+'RA-TRIAL-BAL-2020'!O656+'DES-TRIAL-BAL-2020'!O656+'DMP-TRIAL-BAL-2020'!O656</f>
        <v>0</v>
      </c>
      <c r="W656" s="529">
        <f>+'NF-KSF-TRIAL-BAL-2020'!P656+'RA-TRIAL-BAL-2020'!P656+'DES-TRIAL-BAL-2020'!P656+'DMP-TRIAL-BAL-2020'!P656</f>
        <v>0</v>
      </c>
      <c r="X656" s="528">
        <f>+'NF-KSF-TRIAL-BAL-2020'!Q656+'RA-TRIAL-BAL-2020'!Q656+'DES-TRIAL-BAL-2020'!Q656+'DMP-TRIAL-BAL-2020'!Q656</f>
        <v>0</v>
      </c>
      <c r="Y656" s="529">
        <f>+'NF-KSF-TRIAL-BAL-2020'!R656+'RA-TRIAL-BAL-2020'!R656+'DES-TRIAL-BAL-2020'!R656+'DMP-TRIAL-BAL-2020'!R656</f>
        <v>0</v>
      </c>
      <c r="Z656" s="528">
        <f>+'NF-KSF-TRIAL-BAL-2020'!S656+'RA-TRIAL-BAL-2020'!S656+'DES-TRIAL-BAL-2020'!S656+'DMP-TRIAL-BAL-2020'!S656</f>
        <v>0</v>
      </c>
      <c r="AA656" s="347">
        <f>+'NF-KSF-TRIAL-BAL-2020'!T656+'RA-TRIAL-BAL-2020'!T656+'DES-TRIAL-BAL-2020'!T656+'DMP-TRIAL-BAL-2020'!T656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+'NF-KSF-TRIAL-BAL-2020'!O657+'RA-TRIAL-BAL-2020'!O657+'DES-TRIAL-BAL-2020'!O657+'DMP-TRIAL-BAL-2020'!O657</f>
        <v>0</v>
      </c>
      <c r="W657" s="529">
        <f>+'NF-KSF-TRIAL-BAL-2020'!P657+'RA-TRIAL-BAL-2020'!P657+'DES-TRIAL-BAL-2020'!P657+'DMP-TRIAL-BAL-2020'!P657</f>
        <v>0</v>
      </c>
      <c r="X657" s="528">
        <f>+'NF-KSF-TRIAL-BAL-2020'!Q657+'RA-TRIAL-BAL-2020'!Q657+'DES-TRIAL-BAL-2020'!Q657+'DMP-TRIAL-BAL-2020'!Q657</f>
        <v>0</v>
      </c>
      <c r="Y657" s="529">
        <f>+'NF-KSF-TRIAL-BAL-2020'!R657+'RA-TRIAL-BAL-2020'!R657+'DES-TRIAL-BAL-2020'!R657+'DMP-TRIAL-BAL-2020'!R657</f>
        <v>0</v>
      </c>
      <c r="Z657" s="528">
        <f>+'NF-KSF-TRIAL-BAL-2020'!S657+'RA-TRIAL-BAL-2020'!S657+'DES-TRIAL-BAL-2020'!S657+'DMP-TRIAL-BAL-2020'!S657</f>
        <v>0</v>
      </c>
      <c r="AA657" s="347">
        <f>+'NF-KSF-TRIAL-BAL-2020'!T657+'RA-TRIAL-BAL-2020'!T657+'DES-TRIAL-BAL-2020'!T657+'DMP-TRIAL-BAL-2020'!T657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/>
      <c r="R658" s="324"/>
      <c r="S658" s="27">
        <f t="shared" si="320"/>
        <v>0</v>
      </c>
      <c r="T658" s="28">
        <f t="shared" si="321"/>
        <v>0</v>
      </c>
      <c r="U658" s="51"/>
      <c r="V658" s="541">
        <f>+'NF-KSF-TRIAL-BAL-2020'!O658+'RA-TRIAL-BAL-2020'!O658+'DES-TRIAL-BAL-2020'!O658+'DMP-TRIAL-BAL-2020'!O658</f>
        <v>0</v>
      </c>
      <c r="W658" s="529">
        <f>+'NF-KSF-TRIAL-BAL-2020'!P658+'RA-TRIAL-BAL-2020'!P658+'DES-TRIAL-BAL-2020'!P658+'DMP-TRIAL-BAL-2020'!P658</f>
        <v>0</v>
      </c>
      <c r="X658" s="528">
        <f>+'NF-KSF-TRIAL-BAL-2020'!Q658+'RA-TRIAL-BAL-2020'!Q658+'DES-TRIAL-BAL-2020'!Q658+'DMP-TRIAL-BAL-2020'!Q658</f>
        <v>0</v>
      </c>
      <c r="Y658" s="529">
        <f>+'NF-KSF-TRIAL-BAL-2020'!R658+'RA-TRIAL-BAL-2020'!R658+'DES-TRIAL-BAL-2020'!R658+'DMP-TRIAL-BAL-2020'!R658</f>
        <v>0</v>
      </c>
      <c r="Z658" s="528">
        <f>+'NF-KSF-TRIAL-BAL-2020'!S658+'RA-TRIAL-BAL-2020'!S658+'DES-TRIAL-BAL-2020'!S658+'DMP-TRIAL-BAL-2020'!S658</f>
        <v>0</v>
      </c>
      <c r="AA658" s="347">
        <f>+'NF-KSF-TRIAL-BAL-2020'!T658+'RA-TRIAL-BAL-2020'!T658+'DES-TRIAL-BAL-2020'!T658+'DMP-TRIAL-BAL-2020'!T658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+'NF-KSF-TRIAL-BAL-2020'!O659+'RA-TRIAL-BAL-2020'!O659+'DES-TRIAL-BAL-2020'!O659+'DMP-TRIAL-BAL-2020'!O659</f>
        <v>0</v>
      </c>
      <c r="W659" s="529">
        <f>+'NF-KSF-TRIAL-BAL-2020'!P659+'RA-TRIAL-BAL-2020'!P659+'DES-TRIAL-BAL-2020'!P659+'DMP-TRIAL-BAL-2020'!P659</f>
        <v>0</v>
      </c>
      <c r="X659" s="528">
        <f>+'NF-KSF-TRIAL-BAL-2020'!Q659+'RA-TRIAL-BAL-2020'!Q659+'DES-TRIAL-BAL-2020'!Q659+'DMP-TRIAL-BAL-2020'!Q659</f>
        <v>0</v>
      </c>
      <c r="Y659" s="529">
        <f>+'NF-KSF-TRIAL-BAL-2020'!R659+'RA-TRIAL-BAL-2020'!R659+'DES-TRIAL-BAL-2020'!R659+'DMP-TRIAL-BAL-2020'!R659</f>
        <v>0</v>
      </c>
      <c r="Z659" s="528">
        <f>+'NF-KSF-TRIAL-BAL-2020'!S659+'RA-TRIAL-BAL-2020'!S659+'DES-TRIAL-BAL-2020'!S659+'DMP-TRIAL-BAL-2020'!S659</f>
        <v>0</v>
      </c>
      <c r="AA659" s="347">
        <f>+'NF-KSF-TRIAL-BAL-2020'!T659+'RA-TRIAL-BAL-2020'!T659+'DES-TRIAL-BAL-2020'!T659+'DMP-TRIAL-BAL-2020'!T659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+'NF-KSF-TRIAL-BAL-2020'!O660+'RA-TRIAL-BAL-2020'!O660+'DES-TRIAL-BAL-2020'!O660+'DMP-TRIAL-BAL-2020'!O660</f>
        <v>0</v>
      </c>
      <c r="W660" s="529">
        <f>+'NF-KSF-TRIAL-BAL-2020'!P660+'RA-TRIAL-BAL-2020'!P660+'DES-TRIAL-BAL-2020'!P660+'DMP-TRIAL-BAL-2020'!P660</f>
        <v>0</v>
      </c>
      <c r="X660" s="528">
        <f>+'NF-KSF-TRIAL-BAL-2020'!Q660+'RA-TRIAL-BAL-2020'!Q660+'DES-TRIAL-BAL-2020'!Q660+'DMP-TRIAL-BAL-2020'!Q660</f>
        <v>0</v>
      </c>
      <c r="Y660" s="529">
        <f>+'NF-KSF-TRIAL-BAL-2020'!R660+'RA-TRIAL-BAL-2020'!R660+'DES-TRIAL-BAL-2020'!R660+'DMP-TRIAL-BAL-2020'!R660</f>
        <v>0</v>
      </c>
      <c r="Z660" s="528">
        <f>+'NF-KSF-TRIAL-BAL-2020'!S660+'RA-TRIAL-BAL-2020'!S660+'DES-TRIAL-BAL-2020'!S660+'DMP-TRIAL-BAL-2020'!S660</f>
        <v>0</v>
      </c>
      <c r="AA660" s="347">
        <f>+'NF-KSF-TRIAL-BAL-2020'!T660+'RA-TRIAL-BAL-2020'!T660+'DES-TRIAL-BAL-2020'!T660+'DMP-TRIAL-BAL-2020'!T660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+'NF-KSF-TRIAL-BAL-2020'!O661+'RA-TRIAL-BAL-2020'!O661+'DES-TRIAL-BAL-2020'!O661+'DMP-TRIAL-BAL-2020'!O661</f>
        <v>0</v>
      </c>
      <c r="W661" s="529">
        <f>+'NF-KSF-TRIAL-BAL-2020'!P661+'RA-TRIAL-BAL-2020'!P661+'DES-TRIAL-BAL-2020'!P661+'DMP-TRIAL-BAL-2020'!P661</f>
        <v>0</v>
      </c>
      <c r="X661" s="528">
        <f>+'NF-KSF-TRIAL-BAL-2020'!Q661+'RA-TRIAL-BAL-2020'!Q661+'DES-TRIAL-BAL-2020'!Q661+'DMP-TRIAL-BAL-2020'!Q661</f>
        <v>0</v>
      </c>
      <c r="Y661" s="529">
        <f>+'NF-KSF-TRIAL-BAL-2020'!R661+'RA-TRIAL-BAL-2020'!R661+'DES-TRIAL-BAL-2020'!R661+'DMP-TRIAL-BAL-2020'!R661</f>
        <v>0</v>
      </c>
      <c r="Z661" s="528">
        <f>+'NF-KSF-TRIAL-BAL-2020'!S661+'RA-TRIAL-BAL-2020'!S661+'DES-TRIAL-BAL-2020'!S661+'DMP-TRIAL-BAL-2020'!S661</f>
        <v>0</v>
      </c>
      <c r="AA661" s="347">
        <f>+'NF-KSF-TRIAL-BAL-2020'!T661+'RA-TRIAL-BAL-2020'!T661+'DES-TRIAL-BAL-2020'!T661+'DMP-TRIAL-BAL-2020'!T661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+'NF-KSF-TRIAL-BAL-2020'!O662+'RA-TRIAL-BAL-2020'!O662+'DES-TRIAL-BAL-2020'!O662+'DMP-TRIAL-BAL-2020'!O662</f>
        <v>0</v>
      </c>
      <c r="W662" s="529">
        <f>+'NF-KSF-TRIAL-BAL-2020'!P662+'RA-TRIAL-BAL-2020'!P662+'DES-TRIAL-BAL-2020'!P662+'DMP-TRIAL-BAL-2020'!P662</f>
        <v>0</v>
      </c>
      <c r="X662" s="528">
        <f>+'NF-KSF-TRIAL-BAL-2020'!Q662+'RA-TRIAL-BAL-2020'!Q662+'DES-TRIAL-BAL-2020'!Q662+'DMP-TRIAL-BAL-2020'!Q662</f>
        <v>0</v>
      </c>
      <c r="Y662" s="529">
        <f>+'NF-KSF-TRIAL-BAL-2020'!R662+'RA-TRIAL-BAL-2020'!R662+'DES-TRIAL-BAL-2020'!R662+'DMP-TRIAL-BAL-2020'!R662</f>
        <v>0</v>
      </c>
      <c r="Z662" s="528">
        <f>+'NF-KSF-TRIAL-BAL-2020'!S662+'RA-TRIAL-BAL-2020'!S662+'DES-TRIAL-BAL-2020'!S662+'DMP-TRIAL-BAL-2020'!S662</f>
        <v>0</v>
      </c>
      <c r="AA662" s="347">
        <f>+'NF-KSF-TRIAL-BAL-2020'!T662+'RA-TRIAL-BAL-2020'!T662+'DES-TRIAL-BAL-2020'!T662+'DMP-TRIAL-BAL-2020'!T662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+'NF-KSF-TRIAL-BAL-2020'!O663+'RA-TRIAL-BAL-2020'!O663+'DES-TRIAL-BAL-2020'!O663+'DMP-TRIAL-BAL-2020'!O663</f>
        <v>0</v>
      </c>
      <c r="W663" s="529">
        <f>+'NF-KSF-TRIAL-BAL-2020'!P663+'RA-TRIAL-BAL-2020'!P663+'DES-TRIAL-BAL-2020'!P663+'DMP-TRIAL-BAL-2020'!P663</f>
        <v>0</v>
      </c>
      <c r="X663" s="528">
        <f>+'NF-KSF-TRIAL-BAL-2020'!Q663+'RA-TRIAL-BAL-2020'!Q663+'DES-TRIAL-BAL-2020'!Q663+'DMP-TRIAL-BAL-2020'!Q663</f>
        <v>0</v>
      </c>
      <c r="Y663" s="529">
        <f>+'NF-KSF-TRIAL-BAL-2020'!R663+'RA-TRIAL-BAL-2020'!R663+'DES-TRIAL-BAL-2020'!R663+'DMP-TRIAL-BAL-2020'!R663</f>
        <v>0</v>
      </c>
      <c r="Z663" s="528">
        <f>+'NF-KSF-TRIAL-BAL-2020'!S663+'RA-TRIAL-BAL-2020'!S663+'DES-TRIAL-BAL-2020'!S663+'DMP-TRIAL-BAL-2020'!S663</f>
        <v>0</v>
      </c>
      <c r="AA663" s="347">
        <f>+'NF-KSF-TRIAL-BAL-2020'!T663+'RA-TRIAL-BAL-2020'!T663+'DES-TRIAL-BAL-2020'!T663+'DMP-TRIAL-BAL-2020'!T663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+'NF-KSF-TRIAL-BAL-2020'!O664+'RA-TRIAL-BAL-2020'!O664+'DES-TRIAL-BAL-2020'!O664+'DMP-TRIAL-BAL-2020'!O664</f>
        <v>0</v>
      </c>
      <c r="W664" s="529">
        <f>+'NF-KSF-TRIAL-BAL-2020'!P664+'RA-TRIAL-BAL-2020'!P664+'DES-TRIAL-BAL-2020'!P664+'DMP-TRIAL-BAL-2020'!P664</f>
        <v>0</v>
      </c>
      <c r="X664" s="528">
        <f>+'NF-KSF-TRIAL-BAL-2020'!Q664+'RA-TRIAL-BAL-2020'!Q664+'DES-TRIAL-BAL-2020'!Q664+'DMP-TRIAL-BAL-2020'!Q664</f>
        <v>0</v>
      </c>
      <c r="Y664" s="529">
        <f>+'NF-KSF-TRIAL-BAL-2020'!R664+'RA-TRIAL-BAL-2020'!R664+'DES-TRIAL-BAL-2020'!R664+'DMP-TRIAL-BAL-2020'!R664</f>
        <v>0</v>
      </c>
      <c r="Z664" s="528">
        <f>+'NF-KSF-TRIAL-BAL-2020'!S664+'RA-TRIAL-BAL-2020'!S664+'DES-TRIAL-BAL-2020'!S664+'DMP-TRIAL-BAL-2020'!S664</f>
        <v>0</v>
      </c>
      <c r="AA664" s="347">
        <f>+'NF-KSF-TRIAL-BAL-2020'!T664+'RA-TRIAL-BAL-2020'!T664+'DES-TRIAL-BAL-2020'!T664+'DMP-TRIAL-BAL-2020'!T664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+'NF-KSF-TRIAL-BAL-2020'!O665+'RA-TRIAL-BAL-2020'!O665+'DES-TRIAL-BAL-2020'!O665+'DMP-TRIAL-BAL-2020'!O665</f>
        <v>0</v>
      </c>
      <c r="W665" s="529">
        <f>+'NF-KSF-TRIAL-BAL-2020'!P665+'RA-TRIAL-BAL-2020'!P665+'DES-TRIAL-BAL-2020'!P665+'DMP-TRIAL-BAL-2020'!P665</f>
        <v>0</v>
      </c>
      <c r="X665" s="528">
        <f>+'NF-KSF-TRIAL-BAL-2020'!Q665+'RA-TRIAL-BAL-2020'!Q665+'DES-TRIAL-BAL-2020'!Q665+'DMP-TRIAL-BAL-2020'!Q665</f>
        <v>0</v>
      </c>
      <c r="Y665" s="529">
        <f>+'NF-KSF-TRIAL-BAL-2020'!R665+'RA-TRIAL-BAL-2020'!R665+'DES-TRIAL-BAL-2020'!R665+'DMP-TRIAL-BAL-2020'!R665</f>
        <v>0</v>
      </c>
      <c r="Z665" s="528">
        <f>+'NF-KSF-TRIAL-BAL-2020'!S665+'RA-TRIAL-BAL-2020'!S665+'DES-TRIAL-BAL-2020'!S665+'DMP-TRIAL-BAL-2020'!S665</f>
        <v>0</v>
      </c>
      <c r="AA665" s="347">
        <f>+'NF-KSF-TRIAL-BAL-2020'!T665+'RA-TRIAL-BAL-2020'!T665+'DES-TRIAL-BAL-2020'!T665+'DMP-TRIAL-BAL-2020'!T665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+'NF-KSF-TRIAL-BAL-2020'!O666+'RA-TRIAL-BAL-2020'!O666+'DES-TRIAL-BAL-2020'!O666+'DMP-TRIAL-BAL-2020'!O666</f>
        <v>0</v>
      </c>
      <c r="W666" s="529">
        <f>+'NF-KSF-TRIAL-BAL-2020'!P666+'RA-TRIAL-BAL-2020'!P666+'DES-TRIAL-BAL-2020'!P666+'DMP-TRIAL-BAL-2020'!P666</f>
        <v>0</v>
      </c>
      <c r="X666" s="528">
        <f>+'NF-KSF-TRIAL-BAL-2020'!Q666+'RA-TRIAL-BAL-2020'!Q666+'DES-TRIAL-BAL-2020'!Q666+'DMP-TRIAL-BAL-2020'!Q666</f>
        <v>0</v>
      </c>
      <c r="Y666" s="529">
        <f>+'NF-KSF-TRIAL-BAL-2020'!R666+'RA-TRIAL-BAL-2020'!R666+'DES-TRIAL-BAL-2020'!R666+'DMP-TRIAL-BAL-2020'!R666</f>
        <v>0</v>
      </c>
      <c r="Z666" s="528">
        <f>+'NF-KSF-TRIAL-BAL-2020'!S666+'RA-TRIAL-BAL-2020'!S666+'DES-TRIAL-BAL-2020'!S666+'DMP-TRIAL-BAL-2020'!S666</f>
        <v>0</v>
      </c>
      <c r="AA666" s="347">
        <f>+'NF-KSF-TRIAL-BAL-2020'!T666+'RA-TRIAL-BAL-2020'!T666+'DES-TRIAL-BAL-2020'!T666+'DMP-TRIAL-BAL-2020'!T666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75">
        <v>7220</v>
      </c>
      <c r="B667" s="2287" t="s">
        <v>647</v>
      </c>
      <c r="C667" s="2287"/>
      <c r="D667" s="2287"/>
      <c r="E667" s="2287"/>
      <c r="F667" s="2287"/>
      <c r="G667" s="2287"/>
      <c r="H667" s="2287"/>
      <c r="I667" s="2287"/>
      <c r="J667" s="2287"/>
      <c r="K667" s="2287"/>
      <c r="L667" s="2277"/>
      <c r="M667" s="51" t="s">
        <v>265</v>
      </c>
      <c r="N667" s="2283">
        <f t="shared" si="308"/>
        <v>7220</v>
      </c>
      <c r="O667" s="2285">
        <v>0</v>
      </c>
      <c r="P667" s="2279">
        <v>0</v>
      </c>
      <c r="Q667" s="2280"/>
      <c r="R667" s="2281"/>
      <c r="S667" s="2280">
        <f>+IF($C$8=9900,+IF(ABS(+O667+Q667)&gt;=ABS(P667+R667),+O667-P667+Q667-R667,0),0)</f>
        <v>0</v>
      </c>
      <c r="T667" s="2286">
        <f>+IF($C$8=9900,+IF(ABS(+O667+Q667)&lt;=ABS(P667+R667),-O667+P667-Q667+R667,0),0)</f>
        <v>0</v>
      </c>
      <c r="U667" s="51"/>
      <c r="V667" s="546">
        <f>+'NF-KSF-TRIAL-BAL-2020'!O667+'RA-TRIAL-BAL-2020'!O667+'DES-TRIAL-BAL-2020'!O667+'DMP-TRIAL-BAL-2020'!O667</f>
        <v>0</v>
      </c>
      <c r="W667" s="536">
        <f>+'NF-KSF-TRIAL-BAL-2020'!P667+'RA-TRIAL-BAL-2020'!P667+'DES-TRIAL-BAL-2020'!P667+'DMP-TRIAL-BAL-2020'!P667</f>
        <v>0</v>
      </c>
      <c r="X667" s="535">
        <f>+'NF-KSF-TRIAL-BAL-2020'!Q667+'RA-TRIAL-BAL-2020'!Q667+'DES-TRIAL-BAL-2020'!Q667+'DMP-TRIAL-BAL-2020'!Q667</f>
        <v>0</v>
      </c>
      <c r="Y667" s="536">
        <f>+'NF-KSF-TRIAL-BAL-2020'!R667+'RA-TRIAL-BAL-2020'!R667+'DES-TRIAL-BAL-2020'!R667+'DMP-TRIAL-BAL-2020'!R667</f>
        <v>0</v>
      </c>
      <c r="Z667" s="535">
        <f>+'NF-KSF-TRIAL-BAL-2020'!S667+'RA-TRIAL-BAL-2020'!S667+'DES-TRIAL-BAL-2020'!S667+'DMP-TRIAL-BAL-2020'!S667</f>
        <v>0</v>
      </c>
      <c r="AA667" s="537">
        <f>+'NF-KSF-TRIAL-BAL-2020'!T667+'RA-TRIAL-BAL-2020'!T667+'DES-TRIAL-BAL-2020'!T667+'DMP-TRIAL-BAL-2020'!T667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+'NF-KSF-TRIAL-BAL-2020'!O668+'RA-TRIAL-BAL-2020'!O668+'DES-TRIAL-BAL-2020'!O668+'DMP-TRIAL-BAL-2020'!O668</f>
        <v>0</v>
      </c>
      <c r="W668" s="529">
        <f>+'NF-KSF-TRIAL-BAL-2020'!P668+'RA-TRIAL-BAL-2020'!P668+'DES-TRIAL-BAL-2020'!P668+'DMP-TRIAL-BAL-2020'!P668</f>
        <v>0</v>
      </c>
      <c r="X668" s="528">
        <f>+'NF-KSF-TRIAL-BAL-2020'!Q668+'RA-TRIAL-BAL-2020'!Q668+'DES-TRIAL-BAL-2020'!Q668+'DMP-TRIAL-BAL-2020'!Q668</f>
        <v>0</v>
      </c>
      <c r="Y668" s="529">
        <f>+'NF-KSF-TRIAL-BAL-2020'!R668+'RA-TRIAL-BAL-2020'!R668+'DES-TRIAL-BAL-2020'!R668+'DMP-TRIAL-BAL-2020'!R668</f>
        <v>0</v>
      </c>
      <c r="Z668" s="528">
        <f>+'NF-KSF-TRIAL-BAL-2020'!S668+'RA-TRIAL-BAL-2020'!S668+'DES-TRIAL-BAL-2020'!S668+'DMP-TRIAL-BAL-2020'!S668</f>
        <v>0</v>
      </c>
      <c r="AA668" s="347">
        <f>+'NF-KSF-TRIAL-BAL-2020'!T668+'RA-TRIAL-BAL-2020'!T668+'DES-TRIAL-BAL-2020'!T668+'DMP-TRIAL-BAL-2020'!T668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+'NF-KSF-TRIAL-BAL-2020'!O669+'RA-TRIAL-BAL-2020'!O669+'DES-TRIAL-BAL-2020'!O669+'DMP-TRIAL-BAL-2020'!O669</f>
        <v>0</v>
      </c>
      <c r="W669" s="529">
        <f>+'NF-KSF-TRIAL-BAL-2020'!P669+'RA-TRIAL-BAL-2020'!P669+'DES-TRIAL-BAL-2020'!P669+'DMP-TRIAL-BAL-2020'!P669</f>
        <v>0</v>
      </c>
      <c r="X669" s="528">
        <f>+'NF-KSF-TRIAL-BAL-2020'!Q669+'RA-TRIAL-BAL-2020'!Q669+'DES-TRIAL-BAL-2020'!Q669+'DMP-TRIAL-BAL-2020'!Q669</f>
        <v>0</v>
      </c>
      <c r="Y669" s="529">
        <f>+'NF-KSF-TRIAL-BAL-2020'!R669+'RA-TRIAL-BAL-2020'!R669+'DES-TRIAL-BAL-2020'!R669+'DMP-TRIAL-BAL-2020'!R669</f>
        <v>0</v>
      </c>
      <c r="Z669" s="528">
        <f>+'NF-KSF-TRIAL-BAL-2020'!S669+'RA-TRIAL-BAL-2020'!S669+'DES-TRIAL-BAL-2020'!S669+'DMP-TRIAL-BAL-2020'!S669</f>
        <v>0</v>
      </c>
      <c r="AA669" s="347">
        <f>+'NF-KSF-TRIAL-BAL-2020'!T669+'RA-TRIAL-BAL-2020'!T669+'DES-TRIAL-BAL-2020'!T669+'DMP-TRIAL-BAL-2020'!T669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+'NF-KSF-TRIAL-BAL-2020'!O670+'RA-TRIAL-BAL-2020'!O670+'DES-TRIAL-BAL-2020'!O670+'DMP-TRIAL-BAL-2020'!O670</f>
        <v>0</v>
      </c>
      <c r="W670" s="529">
        <f>+'NF-KSF-TRIAL-BAL-2020'!P670+'RA-TRIAL-BAL-2020'!P670+'DES-TRIAL-BAL-2020'!P670+'DMP-TRIAL-BAL-2020'!P670</f>
        <v>0</v>
      </c>
      <c r="X670" s="528">
        <f>+'NF-KSF-TRIAL-BAL-2020'!Q670+'RA-TRIAL-BAL-2020'!Q670+'DES-TRIAL-BAL-2020'!Q670+'DMP-TRIAL-BAL-2020'!Q670</f>
        <v>0</v>
      </c>
      <c r="Y670" s="529">
        <f>+'NF-KSF-TRIAL-BAL-2020'!R670+'RA-TRIAL-BAL-2020'!R670+'DES-TRIAL-BAL-2020'!R670+'DMP-TRIAL-BAL-2020'!R670</f>
        <v>0</v>
      </c>
      <c r="Z670" s="528">
        <f>+'NF-KSF-TRIAL-BAL-2020'!S670+'RA-TRIAL-BAL-2020'!S670+'DES-TRIAL-BAL-2020'!S670+'DMP-TRIAL-BAL-2020'!S670</f>
        <v>0</v>
      </c>
      <c r="AA670" s="347">
        <f>+'NF-KSF-TRIAL-BAL-2020'!T670+'RA-TRIAL-BAL-2020'!T670+'DES-TRIAL-BAL-2020'!T670+'DMP-TRIAL-BAL-2020'!T670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+'NF-KSF-TRIAL-BAL-2020'!O671+'RA-TRIAL-BAL-2020'!O671+'DES-TRIAL-BAL-2020'!O671+'DMP-TRIAL-BAL-2020'!O671</f>
        <v>0</v>
      </c>
      <c r="W671" s="529">
        <f>+'NF-KSF-TRIAL-BAL-2020'!P671+'RA-TRIAL-BAL-2020'!P671+'DES-TRIAL-BAL-2020'!P671+'DMP-TRIAL-BAL-2020'!P671</f>
        <v>0</v>
      </c>
      <c r="X671" s="528">
        <f>+'NF-KSF-TRIAL-BAL-2020'!Q671+'RA-TRIAL-BAL-2020'!Q671+'DES-TRIAL-BAL-2020'!Q671+'DMP-TRIAL-BAL-2020'!Q671</f>
        <v>0</v>
      </c>
      <c r="Y671" s="529">
        <f>+'NF-KSF-TRIAL-BAL-2020'!R671+'RA-TRIAL-BAL-2020'!R671+'DES-TRIAL-BAL-2020'!R671+'DMP-TRIAL-BAL-2020'!R671</f>
        <v>0</v>
      </c>
      <c r="Z671" s="528">
        <f>+'NF-KSF-TRIAL-BAL-2020'!S671+'RA-TRIAL-BAL-2020'!S671+'DES-TRIAL-BAL-2020'!S671+'DMP-TRIAL-BAL-2020'!S671</f>
        <v>0</v>
      </c>
      <c r="AA671" s="347">
        <f>+'NF-KSF-TRIAL-BAL-2020'!T671+'RA-TRIAL-BAL-2020'!T671+'DES-TRIAL-BAL-2020'!T671+'DMP-TRIAL-BAL-2020'!T671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+'NF-KSF-TRIAL-BAL-2020'!O672+'RA-TRIAL-BAL-2020'!O672+'DES-TRIAL-BAL-2020'!O672+'DMP-TRIAL-BAL-2020'!O672</f>
        <v>0</v>
      </c>
      <c r="W672" s="529">
        <f>+'NF-KSF-TRIAL-BAL-2020'!P672+'RA-TRIAL-BAL-2020'!P672+'DES-TRIAL-BAL-2020'!P672+'DMP-TRIAL-BAL-2020'!P672</f>
        <v>0</v>
      </c>
      <c r="X672" s="528">
        <f>+'NF-KSF-TRIAL-BAL-2020'!Q672+'RA-TRIAL-BAL-2020'!Q672+'DES-TRIAL-BAL-2020'!Q672+'DMP-TRIAL-BAL-2020'!Q672</f>
        <v>0</v>
      </c>
      <c r="Y672" s="529">
        <f>+'NF-KSF-TRIAL-BAL-2020'!R672+'RA-TRIAL-BAL-2020'!R672+'DES-TRIAL-BAL-2020'!R672+'DMP-TRIAL-BAL-2020'!R672</f>
        <v>0</v>
      </c>
      <c r="Z672" s="528">
        <f>+'NF-KSF-TRIAL-BAL-2020'!S672+'RA-TRIAL-BAL-2020'!S672+'DES-TRIAL-BAL-2020'!S672+'DMP-TRIAL-BAL-2020'!S672</f>
        <v>0</v>
      </c>
      <c r="AA672" s="347">
        <f>+'NF-KSF-TRIAL-BAL-2020'!T672+'RA-TRIAL-BAL-2020'!T672+'DES-TRIAL-BAL-2020'!T672+'DMP-TRIAL-BAL-2020'!T672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+'NF-KSF-TRIAL-BAL-2020'!O673+'RA-TRIAL-BAL-2020'!O673+'DES-TRIAL-BAL-2020'!O673+'DMP-TRIAL-BAL-2020'!O673</f>
        <v>0</v>
      </c>
      <c r="W673" s="529">
        <f>+'NF-KSF-TRIAL-BAL-2020'!P673+'RA-TRIAL-BAL-2020'!P673+'DES-TRIAL-BAL-2020'!P673+'DMP-TRIAL-BAL-2020'!P673</f>
        <v>0</v>
      </c>
      <c r="X673" s="528">
        <f>+'NF-KSF-TRIAL-BAL-2020'!Q673+'RA-TRIAL-BAL-2020'!Q673+'DES-TRIAL-BAL-2020'!Q673+'DMP-TRIAL-BAL-2020'!Q673</f>
        <v>0</v>
      </c>
      <c r="Y673" s="529">
        <f>+'NF-KSF-TRIAL-BAL-2020'!R673+'RA-TRIAL-BAL-2020'!R673+'DES-TRIAL-BAL-2020'!R673+'DMP-TRIAL-BAL-2020'!R673</f>
        <v>0</v>
      </c>
      <c r="Z673" s="528">
        <f>+'NF-KSF-TRIAL-BAL-2020'!S673+'RA-TRIAL-BAL-2020'!S673+'DES-TRIAL-BAL-2020'!S673+'DMP-TRIAL-BAL-2020'!S673</f>
        <v>0</v>
      </c>
      <c r="AA673" s="347">
        <f>+'NF-KSF-TRIAL-BAL-2020'!T673+'RA-TRIAL-BAL-2020'!T673+'DES-TRIAL-BAL-2020'!T673+'DMP-TRIAL-BAL-2020'!T673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+'NF-KSF-TRIAL-BAL-2020'!O674+'RA-TRIAL-BAL-2020'!O674+'DES-TRIAL-BAL-2020'!O674+'DMP-TRIAL-BAL-2020'!O674</f>
        <v>0</v>
      </c>
      <c r="W674" s="529">
        <f>+'NF-KSF-TRIAL-BAL-2020'!P674+'RA-TRIAL-BAL-2020'!P674+'DES-TRIAL-BAL-2020'!P674+'DMP-TRIAL-BAL-2020'!P674</f>
        <v>0</v>
      </c>
      <c r="X674" s="528">
        <f>+'NF-KSF-TRIAL-BAL-2020'!Q674+'RA-TRIAL-BAL-2020'!Q674+'DES-TRIAL-BAL-2020'!Q674+'DMP-TRIAL-BAL-2020'!Q674</f>
        <v>0</v>
      </c>
      <c r="Y674" s="529">
        <f>+'NF-KSF-TRIAL-BAL-2020'!R674+'RA-TRIAL-BAL-2020'!R674+'DES-TRIAL-BAL-2020'!R674+'DMP-TRIAL-BAL-2020'!R674</f>
        <v>0</v>
      </c>
      <c r="Z674" s="528">
        <f>+'NF-KSF-TRIAL-BAL-2020'!S674+'RA-TRIAL-BAL-2020'!S674+'DES-TRIAL-BAL-2020'!S674+'DMP-TRIAL-BAL-2020'!S674</f>
        <v>0</v>
      </c>
      <c r="AA674" s="347">
        <f>+'NF-KSF-TRIAL-BAL-2020'!T674+'RA-TRIAL-BAL-2020'!T674+'DES-TRIAL-BAL-2020'!T674+'DMP-TRIAL-BAL-2020'!T674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+'NF-KSF-TRIAL-BAL-2020'!O675+'RA-TRIAL-BAL-2020'!O675+'DES-TRIAL-BAL-2020'!O675+'DMP-TRIAL-BAL-2020'!O675</f>
        <v>0</v>
      </c>
      <c r="W675" s="529">
        <f>+'NF-KSF-TRIAL-BAL-2020'!P675+'RA-TRIAL-BAL-2020'!P675+'DES-TRIAL-BAL-2020'!P675+'DMP-TRIAL-BAL-2020'!P675</f>
        <v>0</v>
      </c>
      <c r="X675" s="528">
        <f>+'NF-KSF-TRIAL-BAL-2020'!Q675+'RA-TRIAL-BAL-2020'!Q675+'DES-TRIAL-BAL-2020'!Q675+'DMP-TRIAL-BAL-2020'!Q675</f>
        <v>0</v>
      </c>
      <c r="Y675" s="529">
        <f>+'NF-KSF-TRIAL-BAL-2020'!R675+'RA-TRIAL-BAL-2020'!R675+'DES-TRIAL-BAL-2020'!R675+'DMP-TRIAL-BAL-2020'!R675</f>
        <v>0</v>
      </c>
      <c r="Z675" s="528">
        <f>+'NF-KSF-TRIAL-BAL-2020'!S675+'RA-TRIAL-BAL-2020'!S675+'DES-TRIAL-BAL-2020'!S675+'DMP-TRIAL-BAL-2020'!S675</f>
        <v>0</v>
      </c>
      <c r="AA675" s="347">
        <f>+'NF-KSF-TRIAL-BAL-2020'!T675+'RA-TRIAL-BAL-2020'!T675+'DES-TRIAL-BAL-2020'!T675+'DMP-TRIAL-BAL-2020'!T675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+'NF-KSF-TRIAL-BAL-2020'!O676+'RA-TRIAL-BAL-2020'!O676+'DES-TRIAL-BAL-2020'!O676+'DMP-TRIAL-BAL-2020'!O676</f>
        <v>0</v>
      </c>
      <c r="W676" s="529">
        <f>+'NF-KSF-TRIAL-BAL-2020'!P676+'RA-TRIAL-BAL-2020'!P676+'DES-TRIAL-BAL-2020'!P676+'DMP-TRIAL-BAL-2020'!P676</f>
        <v>0</v>
      </c>
      <c r="X676" s="528">
        <f>+'NF-KSF-TRIAL-BAL-2020'!Q676+'RA-TRIAL-BAL-2020'!Q676+'DES-TRIAL-BAL-2020'!Q676+'DMP-TRIAL-BAL-2020'!Q676</f>
        <v>0</v>
      </c>
      <c r="Y676" s="529">
        <f>+'NF-KSF-TRIAL-BAL-2020'!R676+'RA-TRIAL-BAL-2020'!R676+'DES-TRIAL-BAL-2020'!R676+'DMP-TRIAL-BAL-2020'!R676</f>
        <v>0</v>
      </c>
      <c r="Z676" s="528">
        <f>+'NF-KSF-TRIAL-BAL-2020'!S676+'RA-TRIAL-BAL-2020'!S676+'DES-TRIAL-BAL-2020'!S676+'DMP-TRIAL-BAL-2020'!S676</f>
        <v>0</v>
      </c>
      <c r="AA676" s="347">
        <f>+'NF-KSF-TRIAL-BAL-2020'!T676+'RA-TRIAL-BAL-2020'!T676+'DES-TRIAL-BAL-2020'!T676+'DMP-TRIAL-BAL-2020'!T676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+'NF-KSF-TRIAL-BAL-2020'!O677+'RA-TRIAL-BAL-2020'!O677+'DES-TRIAL-BAL-2020'!O677+'DMP-TRIAL-BAL-2020'!O677</f>
        <v>0</v>
      </c>
      <c r="W677" s="529">
        <f>+'NF-KSF-TRIAL-BAL-2020'!P677+'RA-TRIAL-BAL-2020'!P677+'DES-TRIAL-BAL-2020'!P677+'DMP-TRIAL-BAL-2020'!P677</f>
        <v>0</v>
      </c>
      <c r="X677" s="528">
        <f>+'NF-KSF-TRIAL-BAL-2020'!Q677+'RA-TRIAL-BAL-2020'!Q677+'DES-TRIAL-BAL-2020'!Q677+'DMP-TRIAL-BAL-2020'!Q677</f>
        <v>0</v>
      </c>
      <c r="Y677" s="529">
        <f>+'NF-KSF-TRIAL-BAL-2020'!R677+'RA-TRIAL-BAL-2020'!R677+'DES-TRIAL-BAL-2020'!R677+'DMP-TRIAL-BAL-2020'!R677</f>
        <v>0</v>
      </c>
      <c r="Z677" s="528">
        <f>+'NF-KSF-TRIAL-BAL-2020'!S677+'RA-TRIAL-BAL-2020'!S677+'DES-TRIAL-BAL-2020'!S677+'DMP-TRIAL-BAL-2020'!S677</f>
        <v>0</v>
      </c>
      <c r="AA677" s="347">
        <f>+'NF-KSF-TRIAL-BAL-2020'!T677+'RA-TRIAL-BAL-2020'!T677+'DES-TRIAL-BAL-2020'!T677+'DMP-TRIAL-BAL-2020'!T677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+'NF-KSF-TRIAL-BAL-2020'!O678+'RA-TRIAL-BAL-2020'!O678+'DES-TRIAL-BAL-2020'!O678+'DMP-TRIAL-BAL-2020'!O678</f>
        <v>0</v>
      </c>
      <c r="W678" s="529">
        <f>+'NF-KSF-TRIAL-BAL-2020'!P678+'RA-TRIAL-BAL-2020'!P678+'DES-TRIAL-BAL-2020'!P678+'DMP-TRIAL-BAL-2020'!P678</f>
        <v>0</v>
      </c>
      <c r="X678" s="528">
        <f>+'NF-KSF-TRIAL-BAL-2020'!Q678+'RA-TRIAL-BAL-2020'!Q678+'DES-TRIAL-BAL-2020'!Q678+'DMP-TRIAL-BAL-2020'!Q678</f>
        <v>0</v>
      </c>
      <c r="Y678" s="529">
        <f>+'NF-KSF-TRIAL-BAL-2020'!R678+'RA-TRIAL-BAL-2020'!R678+'DES-TRIAL-BAL-2020'!R678+'DMP-TRIAL-BAL-2020'!R678</f>
        <v>0</v>
      </c>
      <c r="Z678" s="528">
        <f>+'NF-KSF-TRIAL-BAL-2020'!S678+'RA-TRIAL-BAL-2020'!S678+'DES-TRIAL-BAL-2020'!S678+'DMP-TRIAL-BAL-2020'!S678</f>
        <v>0</v>
      </c>
      <c r="AA678" s="347">
        <f>+'NF-KSF-TRIAL-BAL-2020'!T678+'RA-TRIAL-BAL-2020'!T678+'DES-TRIAL-BAL-2020'!T678+'DMP-TRIAL-BAL-2020'!T678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/>
      <c r="R679" s="324"/>
      <c r="S679" s="27">
        <f t="shared" si="337"/>
        <v>0</v>
      </c>
      <c r="T679" s="28">
        <f t="shared" si="338"/>
        <v>0</v>
      </c>
      <c r="U679" s="51"/>
      <c r="V679" s="541">
        <f>+'NF-KSF-TRIAL-BAL-2020'!O679+'RA-TRIAL-BAL-2020'!O679+'DES-TRIAL-BAL-2020'!O679+'DMP-TRIAL-BAL-2020'!O679</f>
        <v>0</v>
      </c>
      <c r="W679" s="529">
        <f>+'NF-KSF-TRIAL-BAL-2020'!P679+'RA-TRIAL-BAL-2020'!P679+'DES-TRIAL-BAL-2020'!P679+'DMP-TRIAL-BAL-2020'!P679</f>
        <v>0</v>
      </c>
      <c r="X679" s="528">
        <f>+'NF-KSF-TRIAL-BAL-2020'!Q679+'RA-TRIAL-BAL-2020'!Q679+'DES-TRIAL-BAL-2020'!Q679+'DMP-TRIAL-BAL-2020'!Q679</f>
        <v>0</v>
      </c>
      <c r="Y679" s="529">
        <f>+'NF-KSF-TRIAL-BAL-2020'!R679+'RA-TRIAL-BAL-2020'!R679+'DES-TRIAL-BAL-2020'!R679+'DMP-TRIAL-BAL-2020'!R679</f>
        <v>0</v>
      </c>
      <c r="Z679" s="528">
        <f>+'NF-KSF-TRIAL-BAL-2020'!S679+'RA-TRIAL-BAL-2020'!S679+'DES-TRIAL-BAL-2020'!S679+'DMP-TRIAL-BAL-2020'!S679</f>
        <v>0</v>
      </c>
      <c r="AA679" s="347">
        <f>+'NF-KSF-TRIAL-BAL-2020'!T679+'RA-TRIAL-BAL-2020'!T679+'DES-TRIAL-BAL-2020'!T679+'DMP-TRIAL-BAL-2020'!T679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+'NF-KSF-TRIAL-BAL-2020'!O680+'RA-TRIAL-BAL-2020'!O680+'DES-TRIAL-BAL-2020'!O680+'DMP-TRIAL-BAL-2020'!O680</f>
        <v>0</v>
      </c>
      <c r="W680" s="529">
        <f>+'NF-KSF-TRIAL-BAL-2020'!P680+'RA-TRIAL-BAL-2020'!P680+'DES-TRIAL-BAL-2020'!P680+'DMP-TRIAL-BAL-2020'!P680</f>
        <v>0</v>
      </c>
      <c r="X680" s="528">
        <f>+'NF-KSF-TRIAL-BAL-2020'!Q680+'RA-TRIAL-BAL-2020'!Q680+'DES-TRIAL-BAL-2020'!Q680+'DMP-TRIAL-BAL-2020'!Q680</f>
        <v>0</v>
      </c>
      <c r="Y680" s="529">
        <f>+'NF-KSF-TRIAL-BAL-2020'!R680+'RA-TRIAL-BAL-2020'!R680+'DES-TRIAL-BAL-2020'!R680+'DMP-TRIAL-BAL-2020'!R680</f>
        <v>0</v>
      </c>
      <c r="Z680" s="528">
        <f>+'NF-KSF-TRIAL-BAL-2020'!S680+'RA-TRIAL-BAL-2020'!S680+'DES-TRIAL-BAL-2020'!S680+'DMP-TRIAL-BAL-2020'!S680</f>
        <v>0</v>
      </c>
      <c r="AA680" s="347">
        <f>+'NF-KSF-TRIAL-BAL-2020'!T680+'RA-TRIAL-BAL-2020'!T680+'DES-TRIAL-BAL-2020'!T680+'DMP-TRIAL-BAL-2020'!T680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+'NF-KSF-TRIAL-BAL-2020'!O681+'RA-TRIAL-BAL-2020'!O681+'DES-TRIAL-BAL-2020'!O681+'DMP-TRIAL-BAL-2020'!O681</f>
        <v>0</v>
      </c>
      <c r="W681" s="529">
        <f>+'NF-KSF-TRIAL-BAL-2020'!P681+'RA-TRIAL-BAL-2020'!P681+'DES-TRIAL-BAL-2020'!P681+'DMP-TRIAL-BAL-2020'!P681</f>
        <v>0</v>
      </c>
      <c r="X681" s="528">
        <f>+'NF-KSF-TRIAL-BAL-2020'!Q681+'RA-TRIAL-BAL-2020'!Q681+'DES-TRIAL-BAL-2020'!Q681+'DMP-TRIAL-BAL-2020'!Q681</f>
        <v>0</v>
      </c>
      <c r="Y681" s="529">
        <f>+'NF-KSF-TRIAL-BAL-2020'!R681+'RA-TRIAL-BAL-2020'!R681+'DES-TRIAL-BAL-2020'!R681+'DMP-TRIAL-BAL-2020'!R681</f>
        <v>0</v>
      </c>
      <c r="Z681" s="528">
        <f>+'NF-KSF-TRIAL-BAL-2020'!S681+'RA-TRIAL-BAL-2020'!S681+'DES-TRIAL-BAL-2020'!S681+'DMP-TRIAL-BAL-2020'!S681</f>
        <v>0</v>
      </c>
      <c r="AA681" s="347">
        <f>+'NF-KSF-TRIAL-BAL-2020'!T681+'RA-TRIAL-BAL-2020'!T681+'DES-TRIAL-BAL-2020'!T681+'DMP-TRIAL-BAL-2020'!T681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+'NF-KSF-TRIAL-BAL-2020'!O682+'RA-TRIAL-BAL-2020'!O682+'DES-TRIAL-BAL-2020'!O682+'DMP-TRIAL-BAL-2020'!O682</f>
        <v>0</v>
      </c>
      <c r="W682" s="529">
        <f>+'NF-KSF-TRIAL-BAL-2020'!P682+'RA-TRIAL-BAL-2020'!P682+'DES-TRIAL-BAL-2020'!P682+'DMP-TRIAL-BAL-2020'!P682</f>
        <v>0</v>
      </c>
      <c r="X682" s="528">
        <f>+'NF-KSF-TRIAL-BAL-2020'!Q682+'RA-TRIAL-BAL-2020'!Q682+'DES-TRIAL-BAL-2020'!Q682+'DMP-TRIAL-BAL-2020'!Q682</f>
        <v>0</v>
      </c>
      <c r="Y682" s="529">
        <f>+'NF-KSF-TRIAL-BAL-2020'!R682+'RA-TRIAL-BAL-2020'!R682+'DES-TRIAL-BAL-2020'!R682+'DMP-TRIAL-BAL-2020'!R682</f>
        <v>0</v>
      </c>
      <c r="Z682" s="528">
        <f>+'NF-KSF-TRIAL-BAL-2020'!S682+'RA-TRIAL-BAL-2020'!S682+'DES-TRIAL-BAL-2020'!S682+'DMP-TRIAL-BAL-2020'!S682</f>
        <v>0</v>
      </c>
      <c r="AA682" s="347">
        <f>+'NF-KSF-TRIAL-BAL-2020'!T682+'RA-TRIAL-BAL-2020'!T682+'DES-TRIAL-BAL-2020'!T682+'DMP-TRIAL-BAL-2020'!T682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+'NF-KSF-TRIAL-BAL-2020'!O683+'RA-TRIAL-BAL-2020'!O683+'DES-TRIAL-BAL-2020'!O683+'DMP-TRIAL-BAL-2020'!O683</f>
        <v>0</v>
      </c>
      <c r="W683" s="529">
        <f>+'NF-KSF-TRIAL-BAL-2020'!P683+'RA-TRIAL-BAL-2020'!P683+'DES-TRIAL-BAL-2020'!P683+'DMP-TRIAL-BAL-2020'!P683</f>
        <v>0</v>
      </c>
      <c r="X683" s="528">
        <f>+'NF-KSF-TRIAL-BAL-2020'!Q683+'RA-TRIAL-BAL-2020'!Q683+'DES-TRIAL-BAL-2020'!Q683+'DMP-TRIAL-BAL-2020'!Q683</f>
        <v>0</v>
      </c>
      <c r="Y683" s="529">
        <f>+'NF-KSF-TRIAL-BAL-2020'!R683+'RA-TRIAL-BAL-2020'!R683+'DES-TRIAL-BAL-2020'!R683+'DMP-TRIAL-BAL-2020'!R683</f>
        <v>0</v>
      </c>
      <c r="Z683" s="528">
        <f>+'NF-KSF-TRIAL-BAL-2020'!S683+'RA-TRIAL-BAL-2020'!S683+'DES-TRIAL-BAL-2020'!S683+'DMP-TRIAL-BAL-2020'!S683</f>
        <v>0</v>
      </c>
      <c r="AA683" s="347">
        <f>+'NF-KSF-TRIAL-BAL-2020'!T683+'RA-TRIAL-BAL-2020'!T683+'DES-TRIAL-BAL-2020'!T683+'DMP-TRIAL-BAL-2020'!T683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+'NF-KSF-TRIAL-BAL-2020'!O684+'RA-TRIAL-BAL-2020'!O684+'DES-TRIAL-BAL-2020'!O684+'DMP-TRIAL-BAL-2020'!O684</f>
        <v>0</v>
      </c>
      <c r="W684" s="529">
        <f>+'NF-KSF-TRIAL-BAL-2020'!P684+'RA-TRIAL-BAL-2020'!P684+'DES-TRIAL-BAL-2020'!P684+'DMP-TRIAL-BAL-2020'!P684</f>
        <v>0</v>
      </c>
      <c r="X684" s="528">
        <f>+'NF-KSF-TRIAL-BAL-2020'!Q684+'RA-TRIAL-BAL-2020'!Q684+'DES-TRIAL-BAL-2020'!Q684+'DMP-TRIAL-BAL-2020'!Q684</f>
        <v>0</v>
      </c>
      <c r="Y684" s="529">
        <f>+'NF-KSF-TRIAL-BAL-2020'!R684+'RA-TRIAL-BAL-2020'!R684+'DES-TRIAL-BAL-2020'!R684+'DMP-TRIAL-BAL-2020'!R684</f>
        <v>0</v>
      </c>
      <c r="Z684" s="528">
        <f>+'NF-KSF-TRIAL-BAL-2020'!S684+'RA-TRIAL-BAL-2020'!S684+'DES-TRIAL-BAL-2020'!S684+'DMP-TRIAL-BAL-2020'!S684</f>
        <v>0</v>
      </c>
      <c r="AA684" s="347">
        <f>+'NF-KSF-TRIAL-BAL-2020'!T684+'RA-TRIAL-BAL-2020'!T684+'DES-TRIAL-BAL-2020'!T684+'DMP-TRIAL-BAL-2020'!T684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+'NF-KSF-TRIAL-BAL-2020'!O685+'RA-TRIAL-BAL-2020'!O685+'DES-TRIAL-BAL-2020'!O685+'DMP-TRIAL-BAL-2020'!O685</f>
        <v>0</v>
      </c>
      <c r="W685" s="529">
        <f>+'NF-KSF-TRIAL-BAL-2020'!P685+'RA-TRIAL-BAL-2020'!P685+'DES-TRIAL-BAL-2020'!P685+'DMP-TRIAL-BAL-2020'!P685</f>
        <v>0</v>
      </c>
      <c r="X685" s="528">
        <f>+'NF-KSF-TRIAL-BAL-2020'!Q685+'RA-TRIAL-BAL-2020'!Q685+'DES-TRIAL-BAL-2020'!Q685+'DMP-TRIAL-BAL-2020'!Q685</f>
        <v>0</v>
      </c>
      <c r="Y685" s="529">
        <f>+'NF-KSF-TRIAL-BAL-2020'!R685+'RA-TRIAL-BAL-2020'!R685+'DES-TRIAL-BAL-2020'!R685+'DMP-TRIAL-BAL-2020'!R685</f>
        <v>0</v>
      </c>
      <c r="Z685" s="528">
        <f>+'NF-KSF-TRIAL-BAL-2020'!S685+'RA-TRIAL-BAL-2020'!S685+'DES-TRIAL-BAL-2020'!S685+'DMP-TRIAL-BAL-2020'!S685</f>
        <v>0</v>
      </c>
      <c r="AA685" s="347">
        <f>+'NF-KSF-TRIAL-BAL-2020'!T685+'RA-TRIAL-BAL-2020'!T685+'DES-TRIAL-BAL-2020'!T685+'DMP-TRIAL-BAL-2020'!T685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+'NF-KSF-TRIAL-BAL-2020'!O686+'RA-TRIAL-BAL-2020'!O686+'DES-TRIAL-BAL-2020'!O686+'DMP-TRIAL-BAL-2020'!O686</f>
        <v>0</v>
      </c>
      <c r="W686" s="529">
        <f>+'NF-KSF-TRIAL-BAL-2020'!P686+'RA-TRIAL-BAL-2020'!P686+'DES-TRIAL-BAL-2020'!P686+'DMP-TRIAL-BAL-2020'!P686</f>
        <v>0</v>
      </c>
      <c r="X686" s="528">
        <f>+'NF-KSF-TRIAL-BAL-2020'!Q686+'RA-TRIAL-BAL-2020'!Q686+'DES-TRIAL-BAL-2020'!Q686+'DMP-TRIAL-BAL-2020'!Q686</f>
        <v>0</v>
      </c>
      <c r="Y686" s="529">
        <f>+'NF-KSF-TRIAL-BAL-2020'!R686+'RA-TRIAL-BAL-2020'!R686+'DES-TRIAL-BAL-2020'!R686+'DMP-TRIAL-BAL-2020'!R686</f>
        <v>0</v>
      </c>
      <c r="Z686" s="528">
        <f>+'NF-KSF-TRIAL-BAL-2020'!S686+'RA-TRIAL-BAL-2020'!S686+'DES-TRIAL-BAL-2020'!S686+'DMP-TRIAL-BAL-2020'!S686</f>
        <v>0</v>
      </c>
      <c r="AA686" s="347">
        <f>+'NF-KSF-TRIAL-BAL-2020'!T686+'RA-TRIAL-BAL-2020'!T686+'DES-TRIAL-BAL-2020'!T686+'DMP-TRIAL-BAL-2020'!T686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+'NF-KSF-TRIAL-BAL-2020'!O687+'RA-TRIAL-BAL-2020'!O687+'DES-TRIAL-BAL-2020'!O687+'DMP-TRIAL-BAL-2020'!O687</f>
        <v>0</v>
      </c>
      <c r="W687" s="529">
        <f>+'NF-KSF-TRIAL-BAL-2020'!P687+'RA-TRIAL-BAL-2020'!P687+'DES-TRIAL-BAL-2020'!P687+'DMP-TRIAL-BAL-2020'!P687</f>
        <v>0</v>
      </c>
      <c r="X687" s="528">
        <f>+'NF-KSF-TRIAL-BAL-2020'!Q687+'RA-TRIAL-BAL-2020'!Q687+'DES-TRIAL-BAL-2020'!Q687+'DMP-TRIAL-BAL-2020'!Q687</f>
        <v>0</v>
      </c>
      <c r="Y687" s="529">
        <f>+'NF-KSF-TRIAL-BAL-2020'!R687+'RA-TRIAL-BAL-2020'!R687+'DES-TRIAL-BAL-2020'!R687+'DMP-TRIAL-BAL-2020'!R687</f>
        <v>0</v>
      </c>
      <c r="Z687" s="528">
        <f>+'NF-KSF-TRIAL-BAL-2020'!S687+'RA-TRIAL-BAL-2020'!S687+'DES-TRIAL-BAL-2020'!S687+'DMP-TRIAL-BAL-2020'!S687</f>
        <v>0</v>
      </c>
      <c r="AA687" s="347">
        <f>+'NF-KSF-TRIAL-BAL-2020'!T687+'RA-TRIAL-BAL-2020'!T687+'DES-TRIAL-BAL-2020'!T687+'DMP-TRIAL-BAL-2020'!T687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+'NF-KSF-TRIAL-BAL-2020'!O688+'RA-TRIAL-BAL-2020'!O688+'DES-TRIAL-BAL-2020'!O688+'DMP-TRIAL-BAL-2020'!O688</f>
        <v>0</v>
      </c>
      <c r="W688" s="529">
        <f>+'NF-KSF-TRIAL-BAL-2020'!P688+'RA-TRIAL-BAL-2020'!P688+'DES-TRIAL-BAL-2020'!P688+'DMP-TRIAL-BAL-2020'!P688</f>
        <v>0</v>
      </c>
      <c r="X688" s="528">
        <f>+'NF-KSF-TRIAL-BAL-2020'!Q688+'RA-TRIAL-BAL-2020'!Q688+'DES-TRIAL-BAL-2020'!Q688+'DMP-TRIAL-BAL-2020'!Q688</f>
        <v>0</v>
      </c>
      <c r="Y688" s="529">
        <f>+'NF-KSF-TRIAL-BAL-2020'!R688+'RA-TRIAL-BAL-2020'!R688+'DES-TRIAL-BAL-2020'!R688+'DMP-TRIAL-BAL-2020'!R688</f>
        <v>0</v>
      </c>
      <c r="Z688" s="528">
        <f>+'NF-KSF-TRIAL-BAL-2020'!S688+'RA-TRIAL-BAL-2020'!S688+'DES-TRIAL-BAL-2020'!S688+'DMP-TRIAL-BAL-2020'!S688</f>
        <v>0</v>
      </c>
      <c r="AA688" s="347">
        <f>+'NF-KSF-TRIAL-BAL-2020'!T688+'RA-TRIAL-BAL-2020'!T688+'DES-TRIAL-BAL-2020'!T688+'DMP-TRIAL-BAL-2020'!T688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+'NF-KSF-TRIAL-BAL-2020'!O689+'RA-TRIAL-BAL-2020'!O689+'DES-TRIAL-BAL-2020'!O689+'DMP-TRIAL-BAL-2020'!O689</f>
        <v>0</v>
      </c>
      <c r="W689" s="529">
        <f>+'NF-KSF-TRIAL-BAL-2020'!P689+'RA-TRIAL-BAL-2020'!P689+'DES-TRIAL-BAL-2020'!P689+'DMP-TRIAL-BAL-2020'!P689</f>
        <v>0</v>
      </c>
      <c r="X689" s="528">
        <f>+'NF-KSF-TRIAL-BAL-2020'!Q689+'RA-TRIAL-BAL-2020'!Q689+'DES-TRIAL-BAL-2020'!Q689+'DMP-TRIAL-BAL-2020'!Q689</f>
        <v>0</v>
      </c>
      <c r="Y689" s="529">
        <f>+'NF-KSF-TRIAL-BAL-2020'!R689+'RA-TRIAL-BAL-2020'!R689+'DES-TRIAL-BAL-2020'!R689+'DMP-TRIAL-BAL-2020'!R689</f>
        <v>0</v>
      </c>
      <c r="Z689" s="528">
        <f>+'NF-KSF-TRIAL-BAL-2020'!S689+'RA-TRIAL-BAL-2020'!S689+'DES-TRIAL-BAL-2020'!S689+'DMP-TRIAL-BAL-2020'!S689</f>
        <v>0</v>
      </c>
      <c r="AA689" s="347">
        <f>+'NF-KSF-TRIAL-BAL-2020'!T689+'RA-TRIAL-BAL-2020'!T689+'DES-TRIAL-BAL-2020'!T689+'DMP-TRIAL-BAL-2020'!T689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+'NF-KSF-TRIAL-BAL-2020'!O690+'RA-TRIAL-BAL-2020'!O690+'DES-TRIAL-BAL-2020'!O690+'DMP-TRIAL-BAL-2020'!O690</f>
        <v>0</v>
      </c>
      <c r="W690" s="529">
        <f>+'NF-KSF-TRIAL-BAL-2020'!P690+'RA-TRIAL-BAL-2020'!P690+'DES-TRIAL-BAL-2020'!P690+'DMP-TRIAL-BAL-2020'!P690</f>
        <v>0</v>
      </c>
      <c r="X690" s="528">
        <f>+'NF-KSF-TRIAL-BAL-2020'!Q690+'RA-TRIAL-BAL-2020'!Q690+'DES-TRIAL-BAL-2020'!Q690+'DMP-TRIAL-BAL-2020'!Q690</f>
        <v>0</v>
      </c>
      <c r="Y690" s="529">
        <f>+'NF-KSF-TRIAL-BAL-2020'!R690+'RA-TRIAL-BAL-2020'!R690+'DES-TRIAL-BAL-2020'!R690+'DMP-TRIAL-BAL-2020'!R690</f>
        <v>0</v>
      </c>
      <c r="Z690" s="528">
        <f>+'NF-KSF-TRIAL-BAL-2020'!S690+'RA-TRIAL-BAL-2020'!S690+'DES-TRIAL-BAL-2020'!S690+'DMP-TRIAL-BAL-2020'!S690</f>
        <v>0</v>
      </c>
      <c r="AA690" s="347">
        <f>+'NF-KSF-TRIAL-BAL-2020'!T690+'RA-TRIAL-BAL-2020'!T690+'DES-TRIAL-BAL-2020'!T690+'DMP-TRIAL-BAL-2020'!T690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+'NF-KSF-TRIAL-BAL-2020'!O691+'RA-TRIAL-BAL-2020'!O691+'DES-TRIAL-BAL-2020'!O691+'DMP-TRIAL-BAL-2020'!O691</f>
        <v>0</v>
      </c>
      <c r="W691" s="529">
        <f>+'NF-KSF-TRIAL-BAL-2020'!P691+'RA-TRIAL-BAL-2020'!P691+'DES-TRIAL-BAL-2020'!P691+'DMP-TRIAL-BAL-2020'!P691</f>
        <v>0</v>
      </c>
      <c r="X691" s="528">
        <f>+'NF-KSF-TRIAL-BAL-2020'!Q691+'RA-TRIAL-BAL-2020'!Q691+'DES-TRIAL-BAL-2020'!Q691+'DMP-TRIAL-BAL-2020'!Q691</f>
        <v>0</v>
      </c>
      <c r="Y691" s="529">
        <f>+'NF-KSF-TRIAL-BAL-2020'!R691+'RA-TRIAL-BAL-2020'!R691+'DES-TRIAL-BAL-2020'!R691+'DMP-TRIAL-BAL-2020'!R691</f>
        <v>0</v>
      </c>
      <c r="Z691" s="528">
        <f>+'NF-KSF-TRIAL-BAL-2020'!S691+'RA-TRIAL-BAL-2020'!S691+'DES-TRIAL-BAL-2020'!S691+'DMP-TRIAL-BAL-2020'!S691</f>
        <v>0</v>
      </c>
      <c r="AA691" s="347">
        <f>+'NF-KSF-TRIAL-BAL-2020'!T691+'RA-TRIAL-BAL-2020'!T691+'DES-TRIAL-BAL-2020'!T691+'DMP-TRIAL-BAL-2020'!T691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+'NF-KSF-TRIAL-BAL-2020'!O692+'RA-TRIAL-BAL-2020'!O692+'DES-TRIAL-BAL-2020'!O692+'DMP-TRIAL-BAL-2020'!O692</f>
        <v>0</v>
      </c>
      <c r="W692" s="529">
        <f>+'NF-KSF-TRIAL-BAL-2020'!P692+'RA-TRIAL-BAL-2020'!P692+'DES-TRIAL-BAL-2020'!P692+'DMP-TRIAL-BAL-2020'!P692</f>
        <v>0</v>
      </c>
      <c r="X692" s="528">
        <f>+'NF-KSF-TRIAL-BAL-2020'!Q692+'RA-TRIAL-BAL-2020'!Q692+'DES-TRIAL-BAL-2020'!Q692+'DMP-TRIAL-BAL-2020'!Q692</f>
        <v>0</v>
      </c>
      <c r="Y692" s="529">
        <f>+'NF-KSF-TRIAL-BAL-2020'!R692+'RA-TRIAL-BAL-2020'!R692+'DES-TRIAL-BAL-2020'!R692+'DMP-TRIAL-BAL-2020'!R692</f>
        <v>0</v>
      </c>
      <c r="Z692" s="528">
        <f>+'NF-KSF-TRIAL-BAL-2020'!S692+'RA-TRIAL-BAL-2020'!S692+'DES-TRIAL-BAL-2020'!S692+'DMP-TRIAL-BAL-2020'!S692</f>
        <v>0</v>
      </c>
      <c r="AA692" s="347">
        <f>+'NF-KSF-TRIAL-BAL-2020'!T692+'RA-TRIAL-BAL-2020'!T692+'DES-TRIAL-BAL-2020'!T692+'DMP-TRIAL-BAL-2020'!T692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+'NF-KSF-TRIAL-BAL-2020'!O693+'RA-TRIAL-BAL-2020'!O693+'DES-TRIAL-BAL-2020'!O693+'DMP-TRIAL-BAL-2020'!O693</f>
        <v>0</v>
      </c>
      <c r="W693" s="529">
        <f>+'NF-KSF-TRIAL-BAL-2020'!P693+'RA-TRIAL-BAL-2020'!P693+'DES-TRIAL-BAL-2020'!P693+'DMP-TRIAL-BAL-2020'!P693</f>
        <v>0</v>
      </c>
      <c r="X693" s="528">
        <f>+'NF-KSF-TRIAL-BAL-2020'!Q693+'RA-TRIAL-BAL-2020'!Q693+'DES-TRIAL-BAL-2020'!Q693+'DMP-TRIAL-BAL-2020'!Q693</f>
        <v>0</v>
      </c>
      <c r="Y693" s="529">
        <f>+'NF-KSF-TRIAL-BAL-2020'!R693+'RA-TRIAL-BAL-2020'!R693+'DES-TRIAL-BAL-2020'!R693+'DMP-TRIAL-BAL-2020'!R693</f>
        <v>0</v>
      </c>
      <c r="Z693" s="528">
        <f>+'NF-KSF-TRIAL-BAL-2020'!S693+'RA-TRIAL-BAL-2020'!S693+'DES-TRIAL-BAL-2020'!S693+'DMP-TRIAL-BAL-2020'!S693</f>
        <v>0</v>
      </c>
      <c r="AA693" s="347">
        <f>+'NF-KSF-TRIAL-BAL-2020'!T693+'RA-TRIAL-BAL-2020'!T693+'DES-TRIAL-BAL-2020'!T693+'DMP-TRIAL-BAL-2020'!T693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+'NF-KSF-TRIAL-BAL-2020'!O694+'RA-TRIAL-BAL-2020'!O694+'DES-TRIAL-BAL-2020'!O694+'DMP-TRIAL-BAL-2020'!O694</f>
        <v>0</v>
      </c>
      <c r="W694" s="529">
        <f>+'NF-KSF-TRIAL-BAL-2020'!P694+'RA-TRIAL-BAL-2020'!P694+'DES-TRIAL-BAL-2020'!P694+'DMP-TRIAL-BAL-2020'!P694</f>
        <v>0</v>
      </c>
      <c r="X694" s="528">
        <f>+'NF-KSF-TRIAL-BAL-2020'!Q694+'RA-TRIAL-BAL-2020'!Q694+'DES-TRIAL-BAL-2020'!Q694+'DMP-TRIAL-BAL-2020'!Q694</f>
        <v>0</v>
      </c>
      <c r="Y694" s="529">
        <f>+'NF-KSF-TRIAL-BAL-2020'!R694+'RA-TRIAL-BAL-2020'!R694+'DES-TRIAL-BAL-2020'!R694+'DMP-TRIAL-BAL-2020'!R694</f>
        <v>0</v>
      </c>
      <c r="Z694" s="528">
        <f>+'NF-KSF-TRIAL-BAL-2020'!S694+'RA-TRIAL-BAL-2020'!S694+'DES-TRIAL-BAL-2020'!S694+'DMP-TRIAL-BAL-2020'!S694</f>
        <v>0</v>
      </c>
      <c r="AA694" s="347">
        <f>+'NF-KSF-TRIAL-BAL-2020'!T694+'RA-TRIAL-BAL-2020'!T694+'DES-TRIAL-BAL-2020'!T694+'DMP-TRIAL-BAL-2020'!T694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+'NF-KSF-TRIAL-BAL-2020'!O695+'RA-TRIAL-BAL-2020'!O695+'DES-TRIAL-BAL-2020'!O695+'DMP-TRIAL-BAL-2020'!O695</f>
        <v>0</v>
      </c>
      <c r="W695" s="529">
        <f>+'NF-KSF-TRIAL-BAL-2020'!P695+'RA-TRIAL-BAL-2020'!P695+'DES-TRIAL-BAL-2020'!P695+'DMP-TRIAL-BAL-2020'!P695</f>
        <v>0</v>
      </c>
      <c r="X695" s="528">
        <f>+'NF-KSF-TRIAL-BAL-2020'!Q695+'RA-TRIAL-BAL-2020'!Q695+'DES-TRIAL-BAL-2020'!Q695+'DMP-TRIAL-BAL-2020'!Q695</f>
        <v>0</v>
      </c>
      <c r="Y695" s="529">
        <f>+'NF-KSF-TRIAL-BAL-2020'!R695+'RA-TRIAL-BAL-2020'!R695+'DES-TRIAL-BAL-2020'!R695+'DMP-TRIAL-BAL-2020'!R695</f>
        <v>0</v>
      </c>
      <c r="Z695" s="528">
        <f>+'NF-KSF-TRIAL-BAL-2020'!S695+'RA-TRIAL-BAL-2020'!S695+'DES-TRIAL-BAL-2020'!S695+'DMP-TRIAL-BAL-2020'!S695</f>
        <v>0</v>
      </c>
      <c r="AA695" s="347">
        <f>+'NF-KSF-TRIAL-BAL-2020'!T695+'RA-TRIAL-BAL-2020'!T695+'DES-TRIAL-BAL-2020'!T695+'DMP-TRIAL-BAL-2020'!T695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+'NF-KSF-TRIAL-BAL-2020'!O696+'RA-TRIAL-BAL-2020'!O696+'DES-TRIAL-BAL-2020'!O696+'DMP-TRIAL-BAL-2020'!O696</f>
        <v>0</v>
      </c>
      <c r="W696" s="529">
        <f>+'NF-KSF-TRIAL-BAL-2020'!P696+'RA-TRIAL-BAL-2020'!P696+'DES-TRIAL-BAL-2020'!P696+'DMP-TRIAL-BAL-2020'!P696</f>
        <v>0</v>
      </c>
      <c r="X696" s="528">
        <f>+'NF-KSF-TRIAL-BAL-2020'!Q696+'RA-TRIAL-BAL-2020'!Q696+'DES-TRIAL-BAL-2020'!Q696+'DMP-TRIAL-BAL-2020'!Q696</f>
        <v>0</v>
      </c>
      <c r="Y696" s="529">
        <f>+'NF-KSF-TRIAL-BAL-2020'!R696+'RA-TRIAL-BAL-2020'!R696+'DES-TRIAL-BAL-2020'!R696+'DMP-TRIAL-BAL-2020'!R696</f>
        <v>0</v>
      </c>
      <c r="Z696" s="528">
        <f>+'NF-KSF-TRIAL-BAL-2020'!S696+'RA-TRIAL-BAL-2020'!S696+'DES-TRIAL-BAL-2020'!S696+'DMP-TRIAL-BAL-2020'!S696</f>
        <v>0</v>
      </c>
      <c r="AA696" s="347">
        <f>+'NF-KSF-TRIAL-BAL-2020'!T696+'RA-TRIAL-BAL-2020'!T696+'DES-TRIAL-BAL-2020'!T696+'DMP-TRIAL-BAL-2020'!T696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+'NF-KSF-TRIAL-BAL-2020'!O697+'RA-TRIAL-BAL-2020'!O697+'DES-TRIAL-BAL-2020'!O697+'DMP-TRIAL-BAL-2020'!O697</f>
        <v>0</v>
      </c>
      <c r="W697" s="529">
        <f>+'NF-KSF-TRIAL-BAL-2020'!P697+'RA-TRIAL-BAL-2020'!P697+'DES-TRIAL-BAL-2020'!P697+'DMP-TRIAL-BAL-2020'!P697</f>
        <v>0</v>
      </c>
      <c r="X697" s="528">
        <f>+'NF-KSF-TRIAL-BAL-2020'!Q697+'RA-TRIAL-BAL-2020'!Q697+'DES-TRIAL-BAL-2020'!Q697+'DMP-TRIAL-BAL-2020'!Q697</f>
        <v>0</v>
      </c>
      <c r="Y697" s="529">
        <f>+'NF-KSF-TRIAL-BAL-2020'!R697+'RA-TRIAL-BAL-2020'!R697+'DES-TRIAL-BAL-2020'!R697+'DMP-TRIAL-BAL-2020'!R697</f>
        <v>0</v>
      </c>
      <c r="Z697" s="528">
        <f>+'NF-KSF-TRIAL-BAL-2020'!S697+'RA-TRIAL-BAL-2020'!S697+'DES-TRIAL-BAL-2020'!S697+'DMP-TRIAL-BAL-2020'!S697</f>
        <v>0</v>
      </c>
      <c r="AA697" s="347">
        <f>+'NF-KSF-TRIAL-BAL-2020'!T697+'RA-TRIAL-BAL-2020'!T697+'DES-TRIAL-BAL-2020'!T697+'DMP-TRIAL-BAL-2020'!T697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+'NF-KSF-TRIAL-BAL-2020'!O698+'RA-TRIAL-BAL-2020'!O698+'DES-TRIAL-BAL-2020'!O698+'DMP-TRIAL-BAL-2020'!O698</f>
        <v>0</v>
      </c>
      <c r="W698" s="529">
        <f>+'NF-KSF-TRIAL-BAL-2020'!P698+'RA-TRIAL-BAL-2020'!P698+'DES-TRIAL-BAL-2020'!P698+'DMP-TRIAL-BAL-2020'!P698</f>
        <v>0</v>
      </c>
      <c r="X698" s="528">
        <f>+'NF-KSF-TRIAL-BAL-2020'!Q698+'RA-TRIAL-BAL-2020'!Q698+'DES-TRIAL-BAL-2020'!Q698+'DMP-TRIAL-BAL-2020'!Q698</f>
        <v>0</v>
      </c>
      <c r="Y698" s="529">
        <f>+'NF-KSF-TRIAL-BAL-2020'!R698+'RA-TRIAL-BAL-2020'!R698+'DES-TRIAL-BAL-2020'!R698+'DMP-TRIAL-BAL-2020'!R698</f>
        <v>0</v>
      </c>
      <c r="Z698" s="528">
        <f>+'NF-KSF-TRIAL-BAL-2020'!S698+'RA-TRIAL-BAL-2020'!S698+'DES-TRIAL-BAL-2020'!S698+'DMP-TRIAL-BAL-2020'!S698</f>
        <v>0</v>
      </c>
      <c r="AA698" s="347">
        <f>+'NF-KSF-TRIAL-BAL-2020'!T698+'RA-TRIAL-BAL-2020'!T698+'DES-TRIAL-BAL-2020'!T698+'DMP-TRIAL-BAL-2020'!T698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+'NF-KSF-TRIAL-BAL-2020'!O699+'RA-TRIAL-BAL-2020'!O699+'DES-TRIAL-BAL-2020'!O699+'DMP-TRIAL-BAL-2020'!O699</f>
        <v>0</v>
      </c>
      <c r="W699" s="529">
        <f>+'NF-KSF-TRIAL-BAL-2020'!P699+'RA-TRIAL-BAL-2020'!P699+'DES-TRIAL-BAL-2020'!P699+'DMP-TRIAL-BAL-2020'!P699</f>
        <v>0</v>
      </c>
      <c r="X699" s="528">
        <f>+'NF-KSF-TRIAL-BAL-2020'!Q699+'RA-TRIAL-BAL-2020'!Q699+'DES-TRIAL-BAL-2020'!Q699+'DMP-TRIAL-BAL-2020'!Q699</f>
        <v>0</v>
      </c>
      <c r="Y699" s="529">
        <f>+'NF-KSF-TRIAL-BAL-2020'!R699+'RA-TRIAL-BAL-2020'!R699+'DES-TRIAL-BAL-2020'!R699+'DMP-TRIAL-BAL-2020'!R699</f>
        <v>0</v>
      </c>
      <c r="Z699" s="528">
        <f>+'NF-KSF-TRIAL-BAL-2020'!S699+'RA-TRIAL-BAL-2020'!S699+'DES-TRIAL-BAL-2020'!S699+'DMP-TRIAL-BAL-2020'!S699</f>
        <v>0</v>
      </c>
      <c r="AA699" s="347">
        <f>+'NF-KSF-TRIAL-BAL-2020'!T699+'RA-TRIAL-BAL-2020'!T699+'DES-TRIAL-BAL-2020'!T699+'DMP-TRIAL-BAL-2020'!T699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+'NF-KSF-TRIAL-BAL-2020'!O700+'RA-TRIAL-BAL-2020'!O700+'DES-TRIAL-BAL-2020'!O700+'DMP-TRIAL-BAL-2020'!O700</f>
        <v>0</v>
      </c>
      <c r="W700" s="529">
        <f>+'NF-KSF-TRIAL-BAL-2020'!P700+'RA-TRIAL-BAL-2020'!P700+'DES-TRIAL-BAL-2020'!P700+'DMP-TRIAL-BAL-2020'!P700</f>
        <v>0</v>
      </c>
      <c r="X700" s="528">
        <f>+'NF-KSF-TRIAL-BAL-2020'!Q700+'RA-TRIAL-BAL-2020'!Q700+'DES-TRIAL-BAL-2020'!Q700+'DMP-TRIAL-BAL-2020'!Q700</f>
        <v>0</v>
      </c>
      <c r="Y700" s="529">
        <f>+'NF-KSF-TRIAL-BAL-2020'!R700+'RA-TRIAL-BAL-2020'!R700+'DES-TRIAL-BAL-2020'!R700+'DMP-TRIAL-BAL-2020'!R700</f>
        <v>0</v>
      </c>
      <c r="Z700" s="528">
        <f>+'NF-KSF-TRIAL-BAL-2020'!S700+'RA-TRIAL-BAL-2020'!S700+'DES-TRIAL-BAL-2020'!S700+'DMP-TRIAL-BAL-2020'!S700</f>
        <v>0</v>
      </c>
      <c r="AA700" s="347">
        <f>+'NF-KSF-TRIAL-BAL-2020'!T700+'RA-TRIAL-BAL-2020'!T700+'DES-TRIAL-BAL-2020'!T700+'DMP-TRIAL-BAL-2020'!T700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+'NF-KSF-TRIAL-BAL-2020'!O701+'RA-TRIAL-BAL-2020'!O701+'DES-TRIAL-BAL-2020'!O701+'DMP-TRIAL-BAL-2020'!O701</f>
        <v>0</v>
      </c>
      <c r="W701" s="529">
        <f>+'NF-KSF-TRIAL-BAL-2020'!P701+'RA-TRIAL-BAL-2020'!P701+'DES-TRIAL-BAL-2020'!P701+'DMP-TRIAL-BAL-2020'!P701</f>
        <v>0</v>
      </c>
      <c r="X701" s="528">
        <f>+'NF-KSF-TRIAL-BAL-2020'!Q701+'RA-TRIAL-BAL-2020'!Q701+'DES-TRIAL-BAL-2020'!Q701+'DMP-TRIAL-BAL-2020'!Q701</f>
        <v>0</v>
      </c>
      <c r="Y701" s="529">
        <f>+'NF-KSF-TRIAL-BAL-2020'!R701+'RA-TRIAL-BAL-2020'!R701+'DES-TRIAL-BAL-2020'!R701+'DMP-TRIAL-BAL-2020'!R701</f>
        <v>0</v>
      </c>
      <c r="Z701" s="528">
        <f>+'NF-KSF-TRIAL-BAL-2020'!S701+'RA-TRIAL-BAL-2020'!S701+'DES-TRIAL-BAL-2020'!S701+'DMP-TRIAL-BAL-2020'!S701</f>
        <v>0</v>
      </c>
      <c r="AA701" s="347">
        <f>+'NF-KSF-TRIAL-BAL-2020'!T701+'RA-TRIAL-BAL-2020'!T701+'DES-TRIAL-BAL-2020'!T701+'DMP-TRIAL-BAL-2020'!T701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+'NF-KSF-TRIAL-BAL-2020'!O702+'RA-TRIAL-BAL-2020'!O702+'DES-TRIAL-BAL-2020'!O702+'DMP-TRIAL-BAL-2020'!O702</f>
        <v>0</v>
      </c>
      <c r="W702" s="529">
        <f>+'NF-KSF-TRIAL-BAL-2020'!P702+'RA-TRIAL-BAL-2020'!P702+'DES-TRIAL-BAL-2020'!P702+'DMP-TRIAL-BAL-2020'!P702</f>
        <v>0</v>
      </c>
      <c r="X702" s="528">
        <f>+'NF-KSF-TRIAL-BAL-2020'!Q702+'RA-TRIAL-BAL-2020'!Q702+'DES-TRIAL-BAL-2020'!Q702+'DMP-TRIAL-BAL-2020'!Q702</f>
        <v>0</v>
      </c>
      <c r="Y702" s="529">
        <f>+'NF-KSF-TRIAL-BAL-2020'!R702+'RA-TRIAL-BAL-2020'!R702+'DES-TRIAL-BAL-2020'!R702+'DMP-TRIAL-BAL-2020'!R702</f>
        <v>0</v>
      </c>
      <c r="Z702" s="528">
        <f>+'NF-KSF-TRIAL-BAL-2020'!S702+'RA-TRIAL-BAL-2020'!S702+'DES-TRIAL-BAL-2020'!S702+'DMP-TRIAL-BAL-2020'!S702</f>
        <v>0</v>
      </c>
      <c r="AA702" s="347">
        <f>+'NF-KSF-TRIAL-BAL-2020'!T702+'RA-TRIAL-BAL-2020'!T702+'DES-TRIAL-BAL-2020'!T702+'DMP-TRIAL-BAL-2020'!T702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+'NF-KSF-TRIAL-BAL-2020'!O703+'RA-TRIAL-BAL-2020'!O703+'DES-TRIAL-BAL-2020'!O703+'DMP-TRIAL-BAL-2020'!O703</f>
        <v>0</v>
      </c>
      <c r="W703" s="529">
        <f>+'NF-KSF-TRIAL-BAL-2020'!P703+'RA-TRIAL-BAL-2020'!P703+'DES-TRIAL-BAL-2020'!P703+'DMP-TRIAL-BAL-2020'!P703</f>
        <v>0</v>
      </c>
      <c r="X703" s="528">
        <f>+'NF-KSF-TRIAL-BAL-2020'!Q703+'RA-TRIAL-BAL-2020'!Q703+'DES-TRIAL-BAL-2020'!Q703+'DMP-TRIAL-BAL-2020'!Q703</f>
        <v>0</v>
      </c>
      <c r="Y703" s="529">
        <f>+'NF-KSF-TRIAL-BAL-2020'!R703+'RA-TRIAL-BAL-2020'!R703+'DES-TRIAL-BAL-2020'!R703+'DMP-TRIAL-BAL-2020'!R703</f>
        <v>0</v>
      </c>
      <c r="Z703" s="528">
        <f>+'NF-KSF-TRIAL-BAL-2020'!S703+'RA-TRIAL-BAL-2020'!S703+'DES-TRIAL-BAL-2020'!S703+'DMP-TRIAL-BAL-2020'!S703</f>
        <v>0</v>
      </c>
      <c r="AA703" s="347">
        <f>+'NF-KSF-TRIAL-BAL-2020'!T703+'RA-TRIAL-BAL-2020'!T703+'DES-TRIAL-BAL-2020'!T703+'DMP-TRIAL-BAL-2020'!T703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+'NF-KSF-TRIAL-BAL-2020'!O704+'RA-TRIAL-BAL-2020'!O704+'DES-TRIAL-BAL-2020'!O704+'DMP-TRIAL-BAL-2020'!O704</f>
        <v>0</v>
      </c>
      <c r="W704" s="529">
        <f>+'NF-KSF-TRIAL-BAL-2020'!P704+'RA-TRIAL-BAL-2020'!P704+'DES-TRIAL-BAL-2020'!P704+'DMP-TRIAL-BAL-2020'!P704</f>
        <v>0</v>
      </c>
      <c r="X704" s="528">
        <f>+'NF-KSF-TRIAL-BAL-2020'!Q704+'RA-TRIAL-BAL-2020'!Q704+'DES-TRIAL-BAL-2020'!Q704+'DMP-TRIAL-BAL-2020'!Q704</f>
        <v>0</v>
      </c>
      <c r="Y704" s="529">
        <f>+'NF-KSF-TRIAL-BAL-2020'!R704+'RA-TRIAL-BAL-2020'!R704+'DES-TRIAL-BAL-2020'!R704+'DMP-TRIAL-BAL-2020'!R704</f>
        <v>0</v>
      </c>
      <c r="Z704" s="528">
        <f>+'NF-KSF-TRIAL-BAL-2020'!S704+'RA-TRIAL-BAL-2020'!S704+'DES-TRIAL-BAL-2020'!S704+'DMP-TRIAL-BAL-2020'!S704</f>
        <v>0</v>
      </c>
      <c r="AA704" s="347">
        <f>+'NF-KSF-TRIAL-BAL-2020'!T704+'RA-TRIAL-BAL-2020'!T704+'DES-TRIAL-BAL-2020'!T704+'DMP-TRIAL-BAL-2020'!T704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+'NF-KSF-TRIAL-BAL-2020'!O705+'RA-TRIAL-BAL-2020'!O705+'DES-TRIAL-BAL-2020'!O705+'DMP-TRIAL-BAL-2020'!O705</f>
        <v>0</v>
      </c>
      <c r="W705" s="529">
        <f>+'NF-KSF-TRIAL-BAL-2020'!P705+'RA-TRIAL-BAL-2020'!P705+'DES-TRIAL-BAL-2020'!P705+'DMP-TRIAL-BAL-2020'!P705</f>
        <v>0</v>
      </c>
      <c r="X705" s="528">
        <f>+'NF-KSF-TRIAL-BAL-2020'!Q705+'RA-TRIAL-BAL-2020'!Q705+'DES-TRIAL-BAL-2020'!Q705+'DMP-TRIAL-BAL-2020'!Q705</f>
        <v>0</v>
      </c>
      <c r="Y705" s="529">
        <f>+'NF-KSF-TRIAL-BAL-2020'!R705+'RA-TRIAL-BAL-2020'!R705+'DES-TRIAL-BAL-2020'!R705+'DMP-TRIAL-BAL-2020'!R705</f>
        <v>0</v>
      </c>
      <c r="Z705" s="528">
        <f>+'NF-KSF-TRIAL-BAL-2020'!S705+'RA-TRIAL-BAL-2020'!S705+'DES-TRIAL-BAL-2020'!S705+'DMP-TRIAL-BAL-2020'!S705</f>
        <v>0</v>
      </c>
      <c r="AA705" s="347">
        <f>+'NF-KSF-TRIAL-BAL-2020'!T705+'RA-TRIAL-BAL-2020'!T705+'DES-TRIAL-BAL-2020'!T705+'DMP-TRIAL-BAL-2020'!T705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+'NF-KSF-TRIAL-BAL-2020'!O706+'RA-TRIAL-BAL-2020'!O706+'DES-TRIAL-BAL-2020'!O706+'DMP-TRIAL-BAL-2020'!O706</f>
        <v>0</v>
      </c>
      <c r="W706" s="529">
        <f>+'NF-KSF-TRIAL-BAL-2020'!P706+'RA-TRIAL-BAL-2020'!P706+'DES-TRIAL-BAL-2020'!P706+'DMP-TRIAL-BAL-2020'!P706</f>
        <v>0</v>
      </c>
      <c r="X706" s="528">
        <f>+'NF-KSF-TRIAL-BAL-2020'!Q706+'RA-TRIAL-BAL-2020'!Q706+'DES-TRIAL-BAL-2020'!Q706+'DMP-TRIAL-BAL-2020'!Q706</f>
        <v>0</v>
      </c>
      <c r="Y706" s="529">
        <f>+'NF-KSF-TRIAL-BAL-2020'!R706+'RA-TRIAL-BAL-2020'!R706+'DES-TRIAL-BAL-2020'!R706+'DMP-TRIAL-BAL-2020'!R706</f>
        <v>0</v>
      </c>
      <c r="Z706" s="528">
        <f>+'NF-KSF-TRIAL-BAL-2020'!S706+'RA-TRIAL-BAL-2020'!S706+'DES-TRIAL-BAL-2020'!S706+'DMP-TRIAL-BAL-2020'!S706</f>
        <v>0</v>
      </c>
      <c r="AA706" s="347">
        <f>+'NF-KSF-TRIAL-BAL-2020'!T706+'RA-TRIAL-BAL-2020'!T706+'DES-TRIAL-BAL-2020'!T706+'DMP-TRIAL-BAL-2020'!T706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+'NF-KSF-TRIAL-BAL-2020'!O707+'RA-TRIAL-BAL-2020'!O707+'DES-TRIAL-BAL-2020'!O707+'DMP-TRIAL-BAL-2020'!O707</f>
        <v>0</v>
      </c>
      <c r="W707" s="529">
        <f>+'NF-KSF-TRIAL-BAL-2020'!P707+'RA-TRIAL-BAL-2020'!P707+'DES-TRIAL-BAL-2020'!P707+'DMP-TRIAL-BAL-2020'!P707</f>
        <v>0</v>
      </c>
      <c r="X707" s="528">
        <f>+'NF-KSF-TRIAL-BAL-2020'!Q707+'RA-TRIAL-BAL-2020'!Q707+'DES-TRIAL-BAL-2020'!Q707+'DMP-TRIAL-BAL-2020'!Q707</f>
        <v>0</v>
      </c>
      <c r="Y707" s="529">
        <f>+'NF-KSF-TRIAL-BAL-2020'!R707+'RA-TRIAL-BAL-2020'!R707+'DES-TRIAL-BAL-2020'!R707+'DMP-TRIAL-BAL-2020'!R707</f>
        <v>0</v>
      </c>
      <c r="Z707" s="528">
        <f>+'NF-KSF-TRIAL-BAL-2020'!S707+'RA-TRIAL-BAL-2020'!S707+'DES-TRIAL-BAL-2020'!S707+'DMP-TRIAL-BAL-2020'!S707</f>
        <v>0</v>
      </c>
      <c r="AA707" s="347">
        <f>+'NF-KSF-TRIAL-BAL-2020'!T707+'RA-TRIAL-BAL-2020'!T707+'DES-TRIAL-BAL-2020'!T707+'DMP-TRIAL-BAL-2020'!T707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+'NF-KSF-TRIAL-BAL-2020'!O708+'RA-TRIAL-BAL-2020'!O708+'DES-TRIAL-BAL-2020'!O708+'DMP-TRIAL-BAL-2020'!O708</f>
        <v>0</v>
      </c>
      <c r="W708" s="529">
        <f>+'NF-KSF-TRIAL-BAL-2020'!P708+'RA-TRIAL-BAL-2020'!P708+'DES-TRIAL-BAL-2020'!P708+'DMP-TRIAL-BAL-2020'!P708</f>
        <v>0</v>
      </c>
      <c r="X708" s="528">
        <f>+'NF-KSF-TRIAL-BAL-2020'!Q708+'RA-TRIAL-BAL-2020'!Q708+'DES-TRIAL-BAL-2020'!Q708+'DMP-TRIAL-BAL-2020'!Q708</f>
        <v>0</v>
      </c>
      <c r="Y708" s="529">
        <f>+'NF-KSF-TRIAL-BAL-2020'!R708+'RA-TRIAL-BAL-2020'!R708+'DES-TRIAL-BAL-2020'!R708+'DMP-TRIAL-BAL-2020'!R708</f>
        <v>0</v>
      </c>
      <c r="Z708" s="528">
        <f>+'NF-KSF-TRIAL-BAL-2020'!S708+'RA-TRIAL-BAL-2020'!S708+'DES-TRIAL-BAL-2020'!S708+'DMP-TRIAL-BAL-2020'!S708</f>
        <v>0</v>
      </c>
      <c r="AA708" s="347">
        <f>+'NF-KSF-TRIAL-BAL-2020'!T708+'RA-TRIAL-BAL-2020'!T708+'DES-TRIAL-BAL-2020'!T708+'DMP-TRIAL-BAL-2020'!T708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+'NF-KSF-TRIAL-BAL-2020'!O709+'RA-TRIAL-BAL-2020'!O709+'DES-TRIAL-BAL-2020'!O709+'DMP-TRIAL-BAL-2020'!O709</f>
        <v>0</v>
      </c>
      <c r="W709" s="529">
        <f>+'NF-KSF-TRIAL-BAL-2020'!P709+'RA-TRIAL-BAL-2020'!P709+'DES-TRIAL-BAL-2020'!P709+'DMP-TRIAL-BAL-2020'!P709</f>
        <v>0</v>
      </c>
      <c r="X709" s="528">
        <f>+'NF-KSF-TRIAL-BAL-2020'!Q709+'RA-TRIAL-BAL-2020'!Q709+'DES-TRIAL-BAL-2020'!Q709+'DMP-TRIAL-BAL-2020'!Q709</f>
        <v>0</v>
      </c>
      <c r="Y709" s="529">
        <f>+'NF-KSF-TRIAL-BAL-2020'!R709+'RA-TRIAL-BAL-2020'!R709+'DES-TRIAL-BAL-2020'!R709+'DMP-TRIAL-BAL-2020'!R709</f>
        <v>0</v>
      </c>
      <c r="Z709" s="528">
        <f>+'NF-KSF-TRIAL-BAL-2020'!S709+'RA-TRIAL-BAL-2020'!S709+'DES-TRIAL-BAL-2020'!S709+'DMP-TRIAL-BAL-2020'!S709</f>
        <v>0</v>
      </c>
      <c r="AA709" s="347">
        <f>+'NF-KSF-TRIAL-BAL-2020'!T709+'RA-TRIAL-BAL-2020'!T709+'DES-TRIAL-BAL-2020'!T709+'DMP-TRIAL-BAL-2020'!T709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+'NF-KSF-TRIAL-BAL-2020'!O710+'RA-TRIAL-BAL-2020'!O710+'DES-TRIAL-BAL-2020'!O710+'DMP-TRIAL-BAL-2020'!O710</f>
        <v>0</v>
      </c>
      <c r="W710" s="529">
        <f>+'NF-KSF-TRIAL-BAL-2020'!P710+'RA-TRIAL-BAL-2020'!P710+'DES-TRIAL-BAL-2020'!P710+'DMP-TRIAL-BAL-2020'!P710</f>
        <v>0</v>
      </c>
      <c r="X710" s="528">
        <f>+'NF-KSF-TRIAL-BAL-2020'!Q710+'RA-TRIAL-BAL-2020'!Q710+'DES-TRIAL-BAL-2020'!Q710+'DMP-TRIAL-BAL-2020'!Q710</f>
        <v>0</v>
      </c>
      <c r="Y710" s="529">
        <f>+'NF-KSF-TRIAL-BAL-2020'!R710+'RA-TRIAL-BAL-2020'!R710+'DES-TRIAL-BAL-2020'!R710+'DMP-TRIAL-BAL-2020'!R710</f>
        <v>0</v>
      </c>
      <c r="Z710" s="528">
        <f>+'NF-KSF-TRIAL-BAL-2020'!S710+'RA-TRIAL-BAL-2020'!S710+'DES-TRIAL-BAL-2020'!S710+'DMP-TRIAL-BAL-2020'!S710</f>
        <v>0</v>
      </c>
      <c r="AA710" s="347">
        <f>+'NF-KSF-TRIAL-BAL-2020'!T710+'RA-TRIAL-BAL-2020'!T710+'DES-TRIAL-BAL-2020'!T710+'DMP-TRIAL-BAL-2020'!T710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+'NF-KSF-TRIAL-BAL-2020'!O711+'RA-TRIAL-BAL-2020'!O711+'DES-TRIAL-BAL-2020'!O711+'DMP-TRIAL-BAL-2020'!O711</f>
        <v>0</v>
      </c>
      <c r="W711" s="529">
        <f>+'NF-KSF-TRIAL-BAL-2020'!P711+'RA-TRIAL-BAL-2020'!P711+'DES-TRIAL-BAL-2020'!P711+'DMP-TRIAL-BAL-2020'!P711</f>
        <v>0</v>
      </c>
      <c r="X711" s="528">
        <f>+'NF-KSF-TRIAL-BAL-2020'!Q711+'RA-TRIAL-BAL-2020'!Q711+'DES-TRIAL-BAL-2020'!Q711+'DMP-TRIAL-BAL-2020'!Q711</f>
        <v>0</v>
      </c>
      <c r="Y711" s="529">
        <f>+'NF-KSF-TRIAL-BAL-2020'!R711+'RA-TRIAL-BAL-2020'!R711+'DES-TRIAL-BAL-2020'!R711+'DMP-TRIAL-BAL-2020'!R711</f>
        <v>0</v>
      </c>
      <c r="Z711" s="528">
        <f>+'NF-KSF-TRIAL-BAL-2020'!S711+'RA-TRIAL-BAL-2020'!S711+'DES-TRIAL-BAL-2020'!S711+'DMP-TRIAL-BAL-2020'!S711</f>
        <v>0</v>
      </c>
      <c r="AA711" s="347">
        <f>+'NF-KSF-TRIAL-BAL-2020'!T711+'RA-TRIAL-BAL-2020'!T711+'DES-TRIAL-BAL-2020'!T711+'DMP-TRIAL-BAL-2020'!T711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+'NF-KSF-TRIAL-BAL-2020'!O712+'RA-TRIAL-BAL-2020'!O712+'DES-TRIAL-BAL-2020'!O712+'DMP-TRIAL-BAL-2020'!O712</f>
        <v>0</v>
      </c>
      <c r="W712" s="529">
        <f>+'NF-KSF-TRIAL-BAL-2020'!P712+'RA-TRIAL-BAL-2020'!P712+'DES-TRIAL-BAL-2020'!P712+'DMP-TRIAL-BAL-2020'!P712</f>
        <v>0</v>
      </c>
      <c r="X712" s="528">
        <f>+'NF-KSF-TRIAL-BAL-2020'!Q712+'RA-TRIAL-BAL-2020'!Q712+'DES-TRIAL-BAL-2020'!Q712+'DMP-TRIAL-BAL-2020'!Q712</f>
        <v>0</v>
      </c>
      <c r="Y712" s="529">
        <f>+'NF-KSF-TRIAL-BAL-2020'!R712+'RA-TRIAL-BAL-2020'!R712+'DES-TRIAL-BAL-2020'!R712+'DMP-TRIAL-BAL-2020'!R712</f>
        <v>0</v>
      </c>
      <c r="Z712" s="528">
        <f>+'NF-KSF-TRIAL-BAL-2020'!S712+'RA-TRIAL-BAL-2020'!S712+'DES-TRIAL-BAL-2020'!S712+'DMP-TRIAL-BAL-2020'!S712</f>
        <v>0</v>
      </c>
      <c r="AA712" s="347">
        <f>+'NF-KSF-TRIAL-BAL-2020'!T712+'RA-TRIAL-BAL-2020'!T712+'DES-TRIAL-BAL-2020'!T712+'DMP-TRIAL-BAL-2020'!T712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+'NF-KSF-TRIAL-BAL-2020'!O713+'RA-TRIAL-BAL-2020'!O713+'DES-TRIAL-BAL-2020'!O713+'DMP-TRIAL-BAL-2020'!O713</f>
        <v>0</v>
      </c>
      <c r="W713" s="529">
        <f>+'NF-KSF-TRIAL-BAL-2020'!P713+'RA-TRIAL-BAL-2020'!P713+'DES-TRIAL-BAL-2020'!P713+'DMP-TRIAL-BAL-2020'!P713</f>
        <v>0</v>
      </c>
      <c r="X713" s="528">
        <f>+'NF-KSF-TRIAL-BAL-2020'!Q713+'RA-TRIAL-BAL-2020'!Q713+'DES-TRIAL-BAL-2020'!Q713+'DMP-TRIAL-BAL-2020'!Q713</f>
        <v>0</v>
      </c>
      <c r="Y713" s="529">
        <f>+'NF-KSF-TRIAL-BAL-2020'!R713+'RA-TRIAL-BAL-2020'!R713+'DES-TRIAL-BAL-2020'!R713+'DMP-TRIAL-BAL-2020'!R713</f>
        <v>0</v>
      </c>
      <c r="Z713" s="528">
        <f>+'NF-KSF-TRIAL-BAL-2020'!S713+'RA-TRIAL-BAL-2020'!S713+'DES-TRIAL-BAL-2020'!S713+'DMP-TRIAL-BAL-2020'!S713</f>
        <v>0</v>
      </c>
      <c r="AA713" s="347">
        <f>+'NF-KSF-TRIAL-BAL-2020'!T713+'RA-TRIAL-BAL-2020'!T713+'DES-TRIAL-BAL-2020'!T713+'DMP-TRIAL-BAL-2020'!T713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+'NF-KSF-TRIAL-BAL-2020'!O714+'RA-TRIAL-BAL-2020'!O714+'DES-TRIAL-BAL-2020'!O714+'DMP-TRIAL-BAL-2020'!O714</f>
        <v>0</v>
      </c>
      <c r="W714" s="529">
        <f>+'NF-KSF-TRIAL-BAL-2020'!P714+'RA-TRIAL-BAL-2020'!P714+'DES-TRIAL-BAL-2020'!P714+'DMP-TRIAL-BAL-2020'!P714</f>
        <v>0</v>
      </c>
      <c r="X714" s="528">
        <f>+'NF-KSF-TRIAL-BAL-2020'!Q714+'RA-TRIAL-BAL-2020'!Q714+'DES-TRIAL-BAL-2020'!Q714+'DMP-TRIAL-BAL-2020'!Q714</f>
        <v>0</v>
      </c>
      <c r="Y714" s="529">
        <f>+'NF-KSF-TRIAL-BAL-2020'!R714+'RA-TRIAL-BAL-2020'!R714+'DES-TRIAL-BAL-2020'!R714+'DMP-TRIAL-BAL-2020'!R714</f>
        <v>0</v>
      </c>
      <c r="Z714" s="528">
        <f>+'NF-KSF-TRIAL-BAL-2020'!S714+'RA-TRIAL-BAL-2020'!S714+'DES-TRIAL-BAL-2020'!S714+'DMP-TRIAL-BAL-2020'!S714</f>
        <v>0</v>
      </c>
      <c r="AA714" s="347">
        <f>+'NF-KSF-TRIAL-BAL-2020'!T714+'RA-TRIAL-BAL-2020'!T714+'DES-TRIAL-BAL-2020'!T714+'DMP-TRIAL-BAL-2020'!T714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+'NF-KSF-TRIAL-BAL-2020'!O715+'RA-TRIAL-BAL-2020'!O715+'DES-TRIAL-BAL-2020'!O715+'DMP-TRIAL-BAL-2020'!O715</f>
        <v>0</v>
      </c>
      <c r="W715" s="529">
        <f>+'NF-KSF-TRIAL-BAL-2020'!P715+'RA-TRIAL-BAL-2020'!P715+'DES-TRIAL-BAL-2020'!P715+'DMP-TRIAL-BAL-2020'!P715</f>
        <v>0</v>
      </c>
      <c r="X715" s="528">
        <f>+'NF-KSF-TRIAL-BAL-2020'!Q715+'RA-TRIAL-BAL-2020'!Q715+'DES-TRIAL-BAL-2020'!Q715+'DMP-TRIAL-BAL-2020'!Q715</f>
        <v>0</v>
      </c>
      <c r="Y715" s="529">
        <f>+'NF-KSF-TRIAL-BAL-2020'!R715+'RA-TRIAL-BAL-2020'!R715+'DES-TRIAL-BAL-2020'!R715+'DMP-TRIAL-BAL-2020'!R715</f>
        <v>0</v>
      </c>
      <c r="Z715" s="528">
        <f>+'NF-KSF-TRIAL-BAL-2020'!S715+'RA-TRIAL-BAL-2020'!S715+'DES-TRIAL-BAL-2020'!S715+'DMP-TRIAL-BAL-2020'!S715</f>
        <v>0</v>
      </c>
      <c r="AA715" s="347">
        <f>+'NF-KSF-TRIAL-BAL-2020'!T715+'RA-TRIAL-BAL-2020'!T715+'DES-TRIAL-BAL-2020'!T715+'DMP-TRIAL-BAL-2020'!T715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/>
      <c r="R716" s="324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+'NF-KSF-TRIAL-BAL-2020'!O716+'RA-TRIAL-BAL-2020'!O716+'DES-TRIAL-BAL-2020'!O716+'DMP-TRIAL-BAL-2020'!O716</f>
        <v>0</v>
      </c>
      <c r="W716" s="529">
        <f>+'NF-KSF-TRIAL-BAL-2020'!P716+'RA-TRIAL-BAL-2020'!P716+'DES-TRIAL-BAL-2020'!P716+'DMP-TRIAL-BAL-2020'!P716</f>
        <v>0</v>
      </c>
      <c r="X716" s="528">
        <f>+'NF-KSF-TRIAL-BAL-2020'!Q716+'RA-TRIAL-BAL-2020'!Q716+'DES-TRIAL-BAL-2020'!Q716+'DMP-TRIAL-BAL-2020'!Q716</f>
        <v>0</v>
      </c>
      <c r="Y716" s="529">
        <f>+'NF-KSF-TRIAL-BAL-2020'!R716+'RA-TRIAL-BAL-2020'!R716+'DES-TRIAL-BAL-2020'!R716+'DMP-TRIAL-BAL-2020'!R716</f>
        <v>0</v>
      </c>
      <c r="Z716" s="528">
        <f>+'NF-KSF-TRIAL-BAL-2020'!S716+'RA-TRIAL-BAL-2020'!S716+'DES-TRIAL-BAL-2020'!S716+'DMP-TRIAL-BAL-2020'!S716</f>
        <v>0</v>
      </c>
      <c r="AA716" s="347">
        <f>+'NF-KSF-TRIAL-BAL-2020'!T716+'RA-TRIAL-BAL-2020'!T716+'DES-TRIAL-BAL-2020'!T716+'DMP-TRIAL-BAL-2020'!T716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+'NF-KSF-TRIAL-BAL-2020'!O717+'RA-TRIAL-BAL-2020'!O717+'DES-TRIAL-BAL-2020'!O717+'DMP-TRIAL-BAL-2020'!O717</f>
        <v>0</v>
      </c>
      <c r="W717" s="529">
        <f>+'NF-KSF-TRIAL-BAL-2020'!P717+'RA-TRIAL-BAL-2020'!P717+'DES-TRIAL-BAL-2020'!P717+'DMP-TRIAL-BAL-2020'!P717</f>
        <v>0</v>
      </c>
      <c r="X717" s="528">
        <f>+'NF-KSF-TRIAL-BAL-2020'!Q717+'RA-TRIAL-BAL-2020'!Q717+'DES-TRIAL-BAL-2020'!Q717+'DMP-TRIAL-BAL-2020'!Q717</f>
        <v>0</v>
      </c>
      <c r="Y717" s="529">
        <f>+'NF-KSF-TRIAL-BAL-2020'!R717+'RA-TRIAL-BAL-2020'!R717+'DES-TRIAL-BAL-2020'!R717+'DMP-TRIAL-BAL-2020'!R717</f>
        <v>0</v>
      </c>
      <c r="Z717" s="528">
        <f>+'NF-KSF-TRIAL-BAL-2020'!S717+'RA-TRIAL-BAL-2020'!S717+'DES-TRIAL-BAL-2020'!S717+'DMP-TRIAL-BAL-2020'!S717</f>
        <v>0</v>
      </c>
      <c r="AA717" s="347">
        <f>+'NF-KSF-TRIAL-BAL-2020'!T717+'RA-TRIAL-BAL-2020'!T717+'DES-TRIAL-BAL-2020'!T717+'DMP-TRIAL-BAL-2020'!T717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/>
      <c r="R718" s="324"/>
      <c r="S718" s="27">
        <f t="shared" si="356"/>
        <v>0</v>
      </c>
      <c r="T718" s="28">
        <f t="shared" si="357"/>
        <v>0</v>
      </c>
      <c r="U718" s="51"/>
      <c r="V718" s="541">
        <f>+'NF-KSF-TRIAL-BAL-2020'!O718+'RA-TRIAL-BAL-2020'!O718+'DES-TRIAL-BAL-2020'!O718+'DMP-TRIAL-BAL-2020'!O718</f>
        <v>0</v>
      </c>
      <c r="W718" s="529">
        <f>+'NF-KSF-TRIAL-BAL-2020'!P718+'RA-TRIAL-BAL-2020'!P718+'DES-TRIAL-BAL-2020'!P718+'DMP-TRIAL-BAL-2020'!P718</f>
        <v>0</v>
      </c>
      <c r="X718" s="528">
        <f>+'NF-KSF-TRIAL-BAL-2020'!Q718+'RA-TRIAL-BAL-2020'!Q718+'DES-TRIAL-BAL-2020'!Q718+'DMP-TRIAL-BAL-2020'!Q718</f>
        <v>0</v>
      </c>
      <c r="Y718" s="529">
        <f>+'NF-KSF-TRIAL-BAL-2020'!R718+'RA-TRIAL-BAL-2020'!R718+'DES-TRIAL-BAL-2020'!R718+'DMP-TRIAL-BAL-2020'!R718</f>
        <v>0</v>
      </c>
      <c r="Z718" s="528">
        <f>+'NF-KSF-TRIAL-BAL-2020'!S718+'RA-TRIAL-BAL-2020'!S718+'DES-TRIAL-BAL-2020'!S718+'DMP-TRIAL-BAL-2020'!S718</f>
        <v>0</v>
      </c>
      <c r="AA718" s="347">
        <f>+'NF-KSF-TRIAL-BAL-2020'!T718+'RA-TRIAL-BAL-2020'!T718+'DES-TRIAL-BAL-2020'!T718+'DMP-TRIAL-BAL-2020'!T718</f>
        <v>0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0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+'NF-KSF-TRIAL-BAL-2020'!O719+'RA-TRIAL-BAL-2020'!O719+'DES-TRIAL-BAL-2020'!O719+'DMP-TRIAL-BAL-2020'!O719</f>
        <v>0</v>
      </c>
      <c r="W719" s="529">
        <f>+'NF-KSF-TRIAL-BAL-2020'!P719+'RA-TRIAL-BAL-2020'!P719+'DES-TRIAL-BAL-2020'!P719+'DMP-TRIAL-BAL-2020'!P719</f>
        <v>0</v>
      </c>
      <c r="X719" s="528">
        <f>+'NF-KSF-TRIAL-BAL-2020'!Q719+'RA-TRIAL-BAL-2020'!Q719+'DES-TRIAL-BAL-2020'!Q719+'DMP-TRIAL-BAL-2020'!Q719</f>
        <v>0</v>
      </c>
      <c r="Y719" s="529">
        <f>+'NF-KSF-TRIAL-BAL-2020'!R719+'RA-TRIAL-BAL-2020'!R719+'DES-TRIAL-BAL-2020'!R719+'DMP-TRIAL-BAL-2020'!R719</f>
        <v>0</v>
      </c>
      <c r="Z719" s="528">
        <f>+'NF-KSF-TRIAL-BAL-2020'!S719+'RA-TRIAL-BAL-2020'!S719+'DES-TRIAL-BAL-2020'!S719+'DMP-TRIAL-BAL-2020'!S719</f>
        <v>0</v>
      </c>
      <c r="AA719" s="347">
        <f>+'NF-KSF-TRIAL-BAL-2020'!T719+'RA-TRIAL-BAL-2020'!T719+'DES-TRIAL-BAL-2020'!T719+'DMP-TRIAL-BAL-2020'!T719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+'NF-KSF-TRIAL-BAL-2020'!O720+'RA-TRIAL-BAL-2020'!O720+'DES-TRIAL-BAL-2020'!O720+'DMP-TRIAL-BAL-2020'!O720</f>
        <v>0</v>
      </c>
      <c r="W720" s="529">
        <f>+'NF-KSF-TRIAL-BAL-2020'!P720+'RA-TRIAL-BAL-2020'!P720+'DES-TRIAL-BAL-2020'!P720+'DMP-TRIAL-BAL-2020'!P720</f>
        <v>0</v>
      </c>
      <c r="X720" s="528">
        <f>+'NF-KSF-TRIAL-BAL-2020'!Q720+'RA-TRIAL-BAL-2020'!Q720+'DES-TRIAL-BAL-2020'!Q720+'DMP-TRIAL-BAL-2020'!Q720</f>
        <v>0</v>
      </c>
      <c r="Y720" s="529">
        <f>+'NF-KSF-TRIAL-BAL-2020'!R720+'RA-TRIAL-BAL-2020'!R720+'DES-TRIAL-BAL-2020'!R720+'DMP-TRIAL-BAL-2020'!R720</f>
        <v>0</v>
      </c>
      <c r="Z720" s="528">
        <f>+'NF-KSF-TRIAL-BAL-2020'!S720+'RA-TRIAL-BAL-2020'!S720+'DES-TRIAL-BAL-2020'!S720+'DMP-TRIAL-BAL-2020'!S720</f>
        <v>0</v>
      </c>
      <c r="AA720" s="347">
        <f>+'NF-KSF-TRIAL-BAL-2020'!T720+'RA-TRIAL-BAL-2020'!T720+'DES-TRIAL-BAL-2020'!T720+'DMP-TRIAL-BAL-2020'!T720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+'NF-KSF-TRIAL-BAL-2020'!O721+'RA-TRIAL-BAL-2020'!O721+'DES-TRIAL-BAL-2020'!O721+'DMP-TRIAL-BAL-2020'!O721</f>
        <v>0</v>
      </c>
      <c r="W721" s="529">
        <f>+'NF-KSF-TRIAL-BAL-2020'!P721+'RA-TRIAL-BAL-2020'!P721+'DES-TRIAL-BAL-2020'!P721+'DMP-TRIAL-BAL-2020'!P721</f>
        <v>0</v>
      </c>
      <c r="X721" s="528">
        <f>+'NF-KSF-TRIAL-BAL-2020'!Q721+'RA-TRIAL-BAL-2020'!Q721+'DES-TRIAL-BAL-2020'!Q721+'DMP-TRIAL-BAL-2020'!Q721</f>
        <v>0</v>
      </c>
      <c r="Y721" s="529">
        <f>+'NF-KSF-TRIAL-BAL-2020'!R721+'RA-TRIAL-BAL-2020'!R721+'DES-TRIAL-BAL-2020'!R721+'DMP-TRIAL-BAL-2020'!R721</f>
        <v>0</v>
      </c>
      <c r="Z721" s="528">
        <f>+'NF-KSF-TRIAL-BAL-2020'!S721+'RA-TRIAL-BAL-2020'!S721+'DES-TRIAL-BAL-2020'!S721+'DMP-TRIAL-BAL-2020'!S721</f>
        <v>0</v>
      </c>
      <c r="AA721" s="347">
        <f>+'NF-KSF-TRIAL-BAL-2020'!T721+'RA-TRIAL-BAL-2020'!T721+'DES-TRIAL-BAL-2020'!T721+'DMP-TRIAL-BAL-2020'!T721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+'NF-KSF-TRIAL-BAL-2020'!O722+'RA-TRIAL-BAL-2020'!O722+'DES-TRIAL-BAL-2020'!O722+'DMP-TRIAL-BAL-2020'!O722</f>
        <v>0</v>
      </c>
      <c r="W722" s="529">
        <f>+'NF-KSF-TRIAL-BAL-2020'!P722+'RA-TRIAL-BAL-2020'!P722+'DES-TRIAL-BAL-2020'!P722+'DMP-TRIAL-BAL-2020'!P722</f>
        <v>0</v>
      </c>
      <c r="X722" s="528">
        <f>+'NF-KSF-TRIAL-BAL-2020'!Q722+'RA-TRIAL-BAL-2020'!Q722+'DES-TRIAL-BAL-2020'!Q722+'DMP-TRIAL-BAL-2020'!Q722</f>
        <v>0</v>
      </c>
      <c r="Y722" s="529">
        <f>+'NF-KSF-TRIAL-BAL-2020'!R722+'RA-TRIAL-BAL-2020'!R722+'DES-TRIAL-BAL-2020'!R722+'DMP-TRIAL-BAL-2020'!R722</f>
        <v>0</v>
      </c>
      <c r="Z722" s="528">
        <f>+'NF-KSF-TRIAL-BAL-2020'!S722+'RA-TRIAL-BAL-2020'!S722+'DES-TRIAL-BAL-2020'!S722+'DMP-TRIAL-BAL-2020'!S722</f>
        <v>0</v>
      </c>
      <c r="AA722" s="347">
        <f>+'NF-KSF-TRIAL-BAL-2020'!T722+'RA-TRIAL-BAL-2020'!T722+'DES-TRIAL-BAL-2020'!T722+'DMP-TRIAL-BAL-2020'!T722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+'NF-KSF-TRIAL-BAL-2020'!O723+'RA-TRIAL-BAL-2020'!O723+'DES-TRIAL-BAL-2020'!O723+'DMP-TRIAL-BAL-2020'!O723</f>
        <v>0</v>
      </c>
      <c r="W723" s="529">
        <f>+'NF-KSF-TRIAL-BAL-2020'!P723+'RA-TRIAL-BAL-2020'!P723+'DES-TRIAL-BAL-2020'!P723+'DMP-TRIAL-BAL-2020'!P723</f>
        <v>0</v>
      </c>
      <c r="X723" s="528">
        <f>+'NF-KSF-TRIAL-BAL-2020'!Q723+'RA-TRIAL-BAL-2020'!Q723+'DES-TRIAL-BAL-2020'!Q723+'DMP-TRIAL-BAL-2020'!Q723</f>
        <v>0</v>
      </c>
      <c r="Y723" s="529">
        <f>+'NF-KSF-TRIAL-BAL-2020'!R723+'RA-TRIAL-BAL-2020'!R723+'DES-TRIAL-BAL-2020'!R723+'DMP-TRIAL-BAL-2020'!R723</f>
        <v>0</v>
      </c>
      <c r="Z723" s="528">
        <f>+'NF-KSF-TRIAL-BAL-2020'!S723+'RA-TRIAL-BAL-2020'!S723+'DES-TRIAL-BAL-2020'!S723+'DMP-TRIAL-BAL-2020'!S723</f>
        <v>0</v>
      </c>
      <c r="AA723" s="347">
        <f>+'NF-KSF-TRIAL-BAL-2020'!T723+'RA-TRIAL-BAL-2020'!T723+'DES-TRIAL-BAL-2020'!T723+'DMP-TRIAL-BAL-2020'!T723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+'NF-KSF-TRIAL-BAL-2020'!O724+'RA-TRIAL-BAL-2020'!O724+'DES-TRIAL-BAL-2020'!O724+'DMP-TRIAL-BAL-2020'!O724</f>
        <v>0</v>
      </c>
      <c r="W724" s="529">
        <f>+'NF-KSF-TRIAL-BAL-2020'!P724+'RA-TRIAL-BAL-2020'!P724+'DES-TRIAL-BAL-2020'!P724+'DMP-TRIAL-BAL-2020'!P724</f>
        <v>0</v>
      </c>
      <c r="X724" s="528">
        <f>+'NF-KSF-TRIAL-BAL-2020'!Q724+'RA-TRIAL-BAL-2020'!Q724+'DES-TRIAL-BAL-2020'!Q724+'DMP-TRIAL-BAL-2020'!Q724</f>
        <v>0</v>
      </c>
      <c r="Y724" s="529">
        <f>+'NF-KSF-TRIAL-BAL-2020'!R724+'RA-TRIAL-BAL-2020'!R724+'DES-TRIAL-BAL-2020'!R724+'DMP-TRIAL-BAL-2020'!R724</f>
        <v>0</v>
      </c>
      <c r="Z724" s="528">
        <f>+'NF-KSF-TRIAL-BAL-2020'!S724+'RA-TRIAL-BAL-2020'!S724+'DES-TRIAL-BAL-2020'!S724+'DMP-TRIAL-BAL-2020'!S724</f>
        <v>0</v>
      </c>
      <c r="AA724" s="347">
        <f>+'NF-KSF-TRIAL-BAL-2020'!T724+'RA-TRIAL-BAL-2020'!T724+'DES-TRIAL-BAL-2020'!T724+'DMP-TRIAL-BAL-2020'!T724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+'NF-KSF-TRIAL-BAL-2020'!O725+'RA-TRIAL-BAL-2020'!O725+'DES-TRIAL-BAL-2020'!O725+'DMP-TRIAL-BAL-2020'!O725</f>
        <v>0</v>
      </c>
      <c r="W725" s="529">
        <f>+'NF-KSF-TRIAL-BAL-2020'!P725+'RA-TRIAL-BAL-2020'!P725+'DES-TRIAL-BAL-2020'!P725+'DMP-TRIAL-BAL-2020'!P725</f>
        <v>0</v>
      </c>
      <c r="X725" s="528">
        <f>+'NF-KSF-TRIAL-BAL-2020'!Q725+'RA-TRIAL-BAL-2020'!Q725+'DES-TRIAL-BAL-2020'!Q725+'DMP-TRIAL-BAL-2020'!Q725</f>
        <v>0</v>
      </c>
      <c r="Y725" s="529">
        <f>+'NF-KSF-TRIAL-BAL-2020'!R725+'RA-TRIAL-BAL-2020'!R725+'DES-TRIAL-BAL-2020'!R725+'DMP-TRIAL-BAL-2020'!R725</f>
        <v>0</v>
      </c>
      <c r="Z725" s="528">
        <f>+'NF-KSF-TRIAL-BAL-2020'!S725+'RA-TRIAL-BAL-2020'!S725+'DES-TRIAL-BAL-2020'!S725+'DMP-TRIAL-BAL-2020'!S725</f>
        <v>0</v>
      </c>
      <c r="AA725" s="347">
        <f>+'NF-KSF-TRIAL-BAL-2020'!T725+'RA-TRIAL-BAL-2020'!T725+'DES-TRIAL-BAL-2020'!T725+'DMP-TRIAL-BAL-2020'!T725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+'NF-KSF-TRIAL-BAL-2020'!O726+'RA-TRIAL-BAL-2020'!O726+'DES-TRIAL-BAL-2020'!O726+'DMP-TRIAL-BAL-2020'!O726</f>
        <v>0</v>
      </c>
      <c r="W726" s="529">
        <f>+'NF-KSF-TRIAL-BAL-2020'!P726+'RA-TRIAL-BAL-2020'!P726+'DES-TRIAL-BAL-2020'!P726+'DMP-TRIAL-BAL-2020'!P726</f>
        <v>0</v>
      </c>
      <c r="X726" s="528">
        <f>+'NF-KSF-TRIAL-BAL-2020'!Q726+'RA-TRIAL-BAL-2020'!Q726+'DES-TRIAL-BAL-2020'!Q726+'DMP-TRIAL-BAL-2020'!Q726</f>
        <v>0</v>
      </c>
      <c r="Y726" s="529">
        <f>+'NF-KSF-TRIAL-BAL-2020'!R726+'RA-TRIAL-BAL-2020'!R726+'DES-TRIAL-BAL-2020'!R726+'DMP-TRIAL-BAL-2020'!R726</f>
        <v>0</v>
      </c>
      <c r="Z726" s="528">
        <f>+'NF-KSF-TRIAL-BAL-2020'!S726+'RA-TRIAL-BAL-2020'!S726+'DES-TRIAL-BAL-2020'!S726+'DMP-TRIAL-BAL-2020'!S726</f>
        <v>0</v>
      </c>
      <c r="AA726" s="347">
        <f>+'NF-KSF-TRIAL-BAL-2020'!T726+'RA-TRIAL-BAL-2020'!T726+'DES-TRIAL-BAL-2020'!T726+'DMP-TRIAL-BAL-2020'!T726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+'NF-KSF-TRIAL-BAL-2020'!O727+'RA-TRIAL-BAL-2020'!O727+'DES-TRIAL-BAL-2020'!O727+'DMP-TRIAL-BAL-2020'!O727</f>
        <v>0</v>
      </c>
      <c r="W727" s="529">
        <f>+'NF-KSF-TRIAL-BAL-2020'!P727+'RA-TRIAL-BAL-2020'!P727+'DES-TRIAL-BAL-2020'!P727+'DMP-TRIAL-BAL-2020'!P727</f>
        <v>0</v>
      </c>
      <c r="X727" s="528">
        <f>+'NF-KSF-TRIAL-BAL-2020'!Q727+'RA-TRIAL-BAL-2020'!Q727+'DES-TRIAL-BAL-2020'!Q727+'DMP-TRIAL-BAL-2020'!Q727</f>
        <v>0</v>
      </c>
      <c r="Y727" s="529">
        <f>+'NF-KSF-TRIAL-BAL-2020'!R727+'RA-TRIAL-BAL-2020'!R727+'DES-TRIAL-BAL-2020'!R727+'DMP-TRIAL-BAL-2020'!R727</f>
        <v>0</v>
      </c>
      <c r="Z727" s="528">
        <f>+'NF-KSF-TRIAL-BAL-2020'!S727+'RA-TRIAL-BAL-2020'!S727+'DES-TRIAL-BAL-2020'!S727+'DMP-TRIAL-BAL-2020'!S727</f>
        <v>0</v>
      </c>
      <c r="AA727" s="347">
        <f>+'NF-KSF-TRIAL-BAL-2020'!T727+'RA-TRIAL-BAL-2020'!T727+'DES-TRIAL-BAL-2020'!T727+'DMP-TRIAL-BAL-2020'!T727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+'NF-KSF-TRIAL-BAL-2020'!O728+'RA-TRIAL-BAL-2020'!O728+'DES-TRIAL-BAL-2020'!O728+'DMP-TRIAL-BAL-2020'!O728</f>
        <v>0</v>
      </c>
      <c r="W728" s="529">
        <f>+'NF-KSF-TRIAL-BAL-2020'!P728+'RA-TRIAL-BAL-2020'!P728+'DES-TRIAL-BAL-2020'!P728+'DMP-TRIAL-BAL-2020'!P728</f>
        <v>0</v>
      </c>
      <c r="X728" s="528">
        <f>+'NF-KSF-TRIAL-BAL-2020'!Q728+'RA-TRIAL-BAL-2020'!Q728+'DES-TRIAL-BAL-2020'!Q728+'DMP-TRIAL-BAL-2020'!Q728</f>
        <v>0</v>
      </c>
      <c r="Y728" s="529">
        <f>+'NF-KSF-TRIAL-BAL-2020'!R728+'RA-TRIAL-BAL-2020'!R728+'DES-TRIAL-BAL-2020'!R728+'DMP-TRIAL-BAL-2020'!R728</f>
        <v>0</v>
      </c>
      <c r="Z728" s="528">
        <f>+'NF-KSF-TRIAL-BAL-2020'!S728+'RA-TRIAL-BAL-2020'!S728+'DES-TRIAL-BAL-2020'!S728+'DMP-TRIAL-BAL-2020'!S728</f>
        <v>0</v>
      </c>
      <c r="AA728" s="347">
        <f>+'NF-KSF-TRIAL-BAL-2020'!T728+'RA-TRIAL-BAL-2020'!T728+'DES-TRIAL-BAL-2020'!T728+'DMP-TRIAL-BAL-2020'!T728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+'NF-KSF-TRIAL-BAL-2020'!O729+'RA-TRIAL-BAL-2020'!O729+'DES-TRIAL-BAL-2020'!O729+'DMP-TRIAL-BAL-2020'!O729</f>
        <v>0</v>
      </c>
      <c r="W729" s="529">
        <f>+'NF-KSF-TRIAL-BAL-2020'!P729+'RA-TRIAL-BAL-2020'!P729+'DES-TRIAL-BAL-2020'!P729+'DMP-TRIAL-BAL-2020'!P729</f>
        <v>0</v>
      </c>
      <c r="X729" s="528">
        <f>+'NF-KSF-TRIAL-BAL-2020'!Q729+'RA-TRIAL-BAL-2020'!Q729+'DES-TRIAL-BAL-2020'!Q729+'DMP-TRIAL-BAL-2020'!Q729</f>
        <v>0</v>
      </c>
      <c r="Y729" s="529">
        <f>+'NF-KSF-TRIAL-BAL-2020'!R729+'RA-TRIAL-BAL-2020'!R729+'DES-TRIAL-BAL-2020'!R729+'DMP-TRIAL-BAL-2020'!R729</f>
        <v>0</v>
      </c>
      <c r="Z729" s="528">
        <f>+'NF-KSF-TRIAL-BAL-2020'!S729+'RA-TRIAL-BAL-2020'!S729+'DES-TRIAL-BAL-2020'!S729+'DMP-TRIAL-BAL-2020'!S729</f>
        <v>0</v>
      </c>
      <c r="AA729" s="347">
        <f>+'NF-KSF-TRIAL-BAL-2020'!T729+'RA-TRIAL-BAL-2020'!T729+'DES-TRIAL-BAL-2020'!T729+'DMP-TRIAL-BAL-2020'!T729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+'NF-KSF-TRIAL-BAL-2020'!O730+'RA-TRIAL-BAL-2020'!O730+'DES-TRIAL-BAL-2020'!O730+'DMP-TRIAL-BAL-2020'!O730</f>
        <v>0</v>
      </c>
      <c r="W730" s="529">
        <f>+'NF-KSF-TRIAL-BAL-2020'!P730+'RA-TRIAL-BAL-2020'!P730+'DES-TRIAL-BAL-2020'!P730+'DMP-TRIAL-BAL-2020'!P730</f>
        <v>0</v>
      </c>
      <c r="X730" s="528">
        <f>+'NF-KSF-TRIAL-BAL-2020'!Q730+'RA-TRIAL-BAL-2020'!Q730+'DES-TRIAL-BAL-2020'!Q730+'DMP-TRIAL-BAL-2020'!Q730</f>
        <v>0</v>
      </c>
      <c r="Y730" s="529">
        <f>+'NF-KSF-TRIAL-BAL-2020'!R730+'RA-TRIAL-BAL-2020'!R730+'DES-TRIAL-BAL-2020'!R730+'DMP-TRIAL-BAL-2020'!R730</f>
        <v>0</v>
      </c>
      <c r="Z730" s="528">
        <f>+'NF-KSF-TRIAL-BAL-2020'!S730+'RA-TRIAL-BAL-2020'!S730+'DES-TRIAL-BAL-2020'!S730+'DMP-TRIAL-BAL-2020'!S730</f>
        <v>0</v>
      </c>
      <c r="AA730" s="347">
        <f>+'NF-KSF-TRIAL-BAL-2020'!T730+'RA-TRIAL-BAL-2020'!T730+'DES-TRIAL-BAL-2020'!T730+'DMP-TRIAL-BAL-2020'!T730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+'NF-KSF-TRIAL-BAL-2020'!O731+'RA-TRIAL-BAL-2020'!O731+'DES-TRIAL-BAL-2020'!O731+'DMP-TRIAL-BAL-2020'!O731</f>
        <v>0</v>
      </c>
      <c r="W731" s="529">
        <f>+'NF-KSF-TRIAL-BAL-2020'!P731+'RA-TRIAL-BAL-2020'!P731+'DES-TRIAL-BAL-2020'!P731+'DMP-TRIAL-BAL-2020'!P731</f>
        <v>0</v>
      </c>
      <c r="X731" s="528">
        <f>+'NF-KSF-TRIAL-BAL-2020'!Q731+'RA-TRIAL-BAL-2020'!Q731+'DES-TRIAL-BAL-2020'!Q731+'DMP-TRIAL-BAL-2020'!Q731</f>
        <v>0</v>
      </c>
      <c r="Y731" s="529">
        <f>+'NF-KSF-TRIAL-BAL-2020'!R731+'RA-TRIAL-BAL-2020'!R731+'DES-TRIAL-BAL-2020'!R731+'DMP-TRIAL-BAL-2020'!R731</f>
        <v>0</v>
      </c>
      <c r="Z731" s="528">
        <f>+'NF-KSF-TRIAL-BAL-2020'!S731+'RA-TRIAL-BAL-2020'!S731+'DES-TRIAL-BAL-2020'!S731+'DMP-TRIAL-BAL-2020'!S731</f>
        <v>0</v>
      </c>
      <c r="AA731" s="347">
        <f>+'NF-KSF-TRIAL-BAL-2020'!T731+'RA-TRIAL-BAL-2020'!T731+'DES-TRIAL-BAL-2020'!T731+'DMP-TRIAL-BAL-2020'!T731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+'NF-KSF-TRIAL-BAL-2020'!O732+'RA-TRIAL-BAL-2020'!O732+'DES-TRIAL-BAL-2020'!O732+'DMP-TRIAL-BAL-2020'!O732</f>
        <v>0</v>
      </c>
      <c r="W732" s="529">
        <f>+'NF-KSF-TRIAL-BAL-2020'!P732+'RA-TRIAL-BAL-2020'!P732+'DES-TRIAL-BAL-2020'!P732+'DMP-TRIAL-BAL-2020'!P732</f>
        <v>0</v>
      </c>
      <c r="X732" s="528">
        <f>+'NF-KSF-TRIAL-BAL-2020'!Q732+'RA-TRIAL-BAL-2020'!Q732+'DES-TRIAL-BAL-2020'!Q732+'DMP-TRIAL-BAL-2020'!Q732</f>
        <v>0</v>
      </c>
      <c r="Y732" s="529">
        <f>+'NF-KSF-TRIAL-BAL-2020'!R732+'RA-TRIAL-BAL-2020'!R732+'DES-TRIAL-BAL-2020'!R732+'DMP-TRIAL-BAL-2020'!R732</f>
        <v>0</v>
      </c>
      <c r="Z732" s="528">
        <f>+'NF-KSF-TRIAL-BAL-2020'!S732+'RA-TRIAL-BAL-2020'!S732+'DES-TRIAL-BAL-2020'!S732+'DMP-TRIAL-BAL-2020'!S732</f>
        <v>0</v>
      </c>
      <c r="AA732" s="347">
        <f>+'NF-KSF-TRIAL-BAL-2020'!T732+'RA-TRIAL-BAL-2020'!T732+'DES-TRIAL-BAL-2020'!T732+'DMP-TRIAL-BAL-2020'!T732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+'NF-KSF-TRIAL-BAL-2020'!O733+'RA-TRIAL-BAL-2020'!O733+'DES-TRIAL-BAL-2020'!O733+'DMP-TRIAL-BAL-2020'!O733</f>
        <v>0</v>
      </c>
      <c r="W733" s="529">
        <f>+'NF-KSF-TRIAL-BAL-2020'!P733+'RA-TRIAL-BAL-2020'!P733+'DES-TRIAL-BAL-2020'!P733+'DMP-TRIAL-BAL-2020'!P733</f>
        <v>0</v>
      </c>
      <c r="X733" s="528">
        <f>+'NF-KSF-TRIAL-BAL-2020'!Q733+'RA-TRIAL-BAL-2020'!Q733+'DES-TRIAL-BAL-2020'!Q733+'DMP-TRIAL-BAL-2020'!Q733</f>
        <v>0</v>
      </c>
      <c r="Y733" s="529">
        <f>+'NF-KSF-TRIAL-BAL-2020'!R733+'RA-TRIAL-BAL-2020'!R733+'DES-TRIAL-BAL-2020'!R733+'DMP-TRIAL-BAL-2020'!R733</f>
        <v>0</v>
      </c>
      <c r="Z733" s="528">
        <f>+'NF-KSF-TRIAL-BAL-2020'!S733+'RA-TRIAL-BAL-2020'!S733+'DES-TRIAL-BAL-2020'!S733+'DMP-TRIAL-BAL-2020'!S733</f>
        <v>0</v>
      </c>
      <c r="AA733" s="347">
        <f>+'NF-KSF-TRIAL-BAL-2020'!T733+'RA-TRIAL-BAL-2020'!T733+'DES-TRIAL-BAL-2020'!T733+'DMP-TRIAL-BAL-2020'!T733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+'NF-KSF-TRIAL-BAL-2020'!O734+'RA-TRIAL-BAL-2020'!O734+'DES-TRIAL-BAL-2020'!O734+'DMP-TRIAL-BAL-2020'!O734</f>
        <v>0</v>
      </c>
      <c r="W734" s="529">
        <f>+'NF-KSF-TRIAL-BAL-2020'!P734+'RA-TRIAL-BAL-2020'!P734+'DES-TRIAL-BAL-2020'!P734+'DMP-TRIAL-BAL-2020'!P734</f>
        <v>0</v>
      </c>
      <c r="X734" s="528">
        <f>+'NF-KSF-TRIAL-BAL-2020'!Q734+'RA-TRIAL-BAL-2020'!Q734+'DES-TRIAL-BAL-2020'!Q734+'DMP-TRIAL-BAL-2020'!Q734</f>
        <v>0</v>
      </c>
      <c r="Y734" s="529">
        <f>+'NF-KSF-TRIAL-BAL-2020'!R734+'RA-TRIAL-BAL-2020'!R734+'DES-TRIAL-BAL-2020'!R734+'DMP-TRIAL-BAL-2020'!R734</f>
        <v>0</v>
      </c>
      <c r="Z734" s="528">
        <f>+'NF-KSF-TRIAL-BAL-2020'!S734+'RA-TRIAL-BAL-2020'!S734+'DES-TRIAL-BAL-2020'!S734+'DMP-TRIAL-BAL-2020'!S734</f>
        <v>0</v>
      </c>
      <c r="AA734" s="347">
        <f>+'NF-KSF-TRIAL-BAL-2020'!T734+'RA-TRIAL-BAL-2020'!T734+'DES-TRIAL-BAL-2020'!T734+'DMP-TRIAL-BAL-2020'!T734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+'NF-KSF-TRIAL-BAL-2020'!O735+'RA-TRIAL-BAL-2020'!O735+'DES-TRIAL-BAL-2020'!O735+'DMP-TRIAL-BAL-2020'!O735</f>
        <v>0</v>
      </c>
      <c r="W735" s="529">
        <f>+'NF-KSF-TRIAL-BAL-2020'!P735+'RA-TRIAL-BAL-2020'!P735+'DES-TRIAL-BAL-2020'!P735+'DMP-TRIAL-BAL-2020'!P735</f>
        <v>0</v>
      </c>
      <c r="X735" s="528">
        <f>+'NF-KSF-TRIAL-BAL-2020'!Q735+'RA-TRIAL-BAL-2020'!Q735+'DES-TRIAL-BAL-2020'!Q735+'DMP-TRIAL-BAL-2020'!Q735</f>
        <v>0</v>
      </c>
      <c r="Y735" s="529">
        <f>+'NF-KSF-TRIAL-BAL-2020'!R735+'RA-TRIAL-BAL-2020'!R735+'DES-TRIAL-BAL-2020'!R735+'DMP-TRIAL-BAL-2020'!R735</f>
        <v>0</v>
      </c>
      <c r="Z735" s="528">
        <f>+'NF-KSF-TRIAL-BAL-2020'!S735+'RA-TRIAL-BAL-2020'!S735+'DES-TRIAL-BAL-2020'!S735+'DMP-TRIAL-BAL-2020'!S735</f>
        <v>0</v>
      </c>
      <c r="AA735" s="347">
        <f>+'NF-KSF-TRIAL-BAL-2020'!T735+'RA-TRIAL-BAL-2020'!T735+'DES-TRIAL-BAL-2020'!T735+'DMP-TRIAL-BAL-2020'!T735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+'NF-KSF-TRIAL-BAL-2020'!O736+'RA-TRIAL-BAL-2020'!O736+'DES-TRIAL-BAL-2020'!O736+'DMP-TRIAL-BAL-2020'!O736</f>
        <v>0</v>
      </c>
      <c r="W736" s="529">
        <f>+'NF-KSF-TRIAL-BAL-2020'!P736+'RA-TRIAL-BAL-2020'!P736+'DES-TRIAL-BAL-2020'!P736+'DMP-TRIAL-BAL-2020'!P736</f>
        <v>0</v>
      </c>
      <c r="X736" s="528">
        <f>+'NF-KSF-TRIAL-BAL-2020'!Q736+'RA-TRIAL-BAL-2020'!Q736+'DES-TRIAL-BAL-2020'!Q736+'DMP-TRIAL-BAL-2020'!Q736</f>
        <v>0</v>
      </c>
      <c r="Y736" s="529">
        <f>+'NF-KSF-TRIAL-BAL-2020'!R736+'RA-TRIAL-BAL-2020'!R736+'DES-TRIAL-BAL-2020'!R736+'DMP-TRIAL-BAL-2020'!R736</f>
        <v>0</v>
      </c>
      <c r="Z736" s="528">
        <f>+'NF-KSF-TRIAL-BAL-2020'!S736+'RA-TRIAL-BAL-2020'!S736+'DES-TRIAL-BAL-2020'!S736+'DMP-TRIAL-BAL-2020'!S736</f>
        <v>0</v>
      </c>
      <c r="AA736" s="347">
        <f>+'NF-KSF-TRIAL-BAL-2020'!T736+'RA-TRIAL-BAL-2020'!T736+'DES-TRIAL-BAL-2020'!T736+'DMP-TRIAL-BAL-2020'!T736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+'NF-KSF-TRIAL-BAL-2020'!O737+'RA-TRIAL-BAL-2020'!O737+'DES-TRIAL-BAL-2020'!O737+'DMP-TRIAL-BAL-2020'!O737</f>
        <v>0</v>
      </c>
      <c r="W737" s="529">
        <f>+'NF-KSF-TRIAL-BAL-2020'!P737+'RA-TRIAL-BAL-2020'!P737+'DES-TRIAL-BAL-2020'!P737+'DMP-TRIAL-BAL-2020'!P737</f>
        <v>0</v>
      </c>
      <c r="X737" s="528">
        <f>+'NF-KSF-TRIAL-BAL-2020'!Q737+'RA-TRIAL-BAL-2020'!Q737+'DES-TRIAL-BAL-2020'!Q737+'DMP-TRIAL-BAL-2020'!Q737</f>
        <v>0</v>
      </c>
      <c r="Y737" s="529">
        <f>+'NF-KSF-TRIAL-BAL-2020'!R737+'RA-TRIAL-BAL-2020'!R737+'DES-TRIAL-BAL-2020'!R737+'DMP-TRIAL-BAL-2020'!R737</f>
        <v>0</v>
      </c>
      <c r="Z737" s="528">
        <f>+'NF-KSF-TRIAL-BAL-2020'!S737+'RA-TRIAL-BAL-2020'!S737+'DES-TRIAL-BAL-2020'!S737+'DMP-TRIAL-BAL-2020'!S737</f>
        <v>0</v>
      </c>
      <c r="AA737" s="347">
        <f>+'NF-KSF-TRIAL-BAL-2020'!T737+'RA-TRIAL-BAL-2020'!T737+'DES-TRIAL-BAL-2020'!T737+'DMP-TRIAL-BAL-2020'!T737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+'NF-KSF-TRIAL-BAL-2020'!O738+'RA-TRIAL-BAL-2020'!O738+'DES-TRIAL-BAL-2020'!O738+'DMP-TRIAL-BAL-2020'!O738</f>
        <v>0</v>
      </c>
      <c r="W738" s="529">
        <f>+'NF-KSF-TRIAL-BAL-2020'!P738+'RA-TRIAL-BAL-2020'!P738+'DES-TRIAL-BAL-2020'!P738+'DMP-TRIAL-BAL-2020'!P738</f>
        <v>0</v>
      </c>
      <c r="X738" s="528">
        <f>+'NF-KSF-TRIAL-BAL-2020'!Q738+'RA-TRIAL-BAL-2020'!Q738+'DES-TRIAL-BAL-2020'!Q738+'DMP-TRIAL-BAL-2020'!Q738</f>
        <v>0</v>
      </c>
      <c r="Y738" s="529">
        <f>+'NF-KSF-TRIAL-BAL-2020'!R738+'RA-TRIAL-BAL-2020'!R738+'DES-TRIAL-BAL-2020'!R738+'DMP-TRIAL-BAL-2020'!R738</f>
        <v>0</v>
      </c>
      <c r="Z738" s="528">
        <f>+'NF-KSF-TRIAL-BAL-2020'!S738+'RA-TRIAL-BAL-2020'!S738+'DES-TRIAL-BAL-2020'!S738+'DMP-TRIAL-BAL-2020'!S738</f>
        <v>0</v>
      </c>
      <c r="AA738" s="347">
        <f>+'NF-KSF-TRIAL-BAL-2020'!T738+'RA-TRIAL-BAL-2020'!T738+'DES-TRIAL-BAL-2020'!T738+'DMP-TRIAL-BAL-2020'!T738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+'NF-KSF-TRIAL-BAL-2020'!O739+'RA-TRIAL-BAL-2020'!O739+'DES-TRIAL-BAL-2020'!O739+'DMP-TRIAL-BAL-2020'!O739</f>
        <v>0</v>
      </c>
      <c r="W739" s="529">
        <f>+'NF-KSF-TRIAL-BAL-2020'!P739+'RA-TRIAL-BAL-2020'!P739+'DES-TRIAL-BAL-2020'!P739+'DMP-TRIAL-BAL-2020'!P739</f>
        <v>0</v>
      </c>
      <c r="X739" s="528">
        <f>+'NF-KSF-TRIAL-BAL-2020'!Q739+'RA-TRIAL-BAL-2020'!Q739+'DES-TRIAL-BAL-2020'!Q739+'DMP-TRIAL-BAL-2020'!Q739</f>
        <v>0</v>
      </c>
      <c r="Y739" s="529">
        <f>+'NF-KSF-TRIAL-BAL-2020'!R739+'RA-TRIAL-BAL-2020'!R739+'DES-TRIAL-BAL-2020'!R739+'DMP-TRIAL-BAL-2020'!R739</f>
        <v>0</v>
      </c>
      <c r="Z739" s="528">
        <f>+'NF-KSF-TRIAL-BAL-2020'!S739+'RA-TRIAL-BAL-2020'!S739+'DES-TRIAL-BAL-2020'!S739+'DMP-TRIAL-BAL-2020'!S739</f>
        <v>0</v>
      </c>
      <c r="AA739" s="347">
        <f>+'NF-KSF-TRIAL-BAL-2020'!T739+'RA-TRIAL-BAL-2020'!T739+'DES-TRIAL-BAL-2020'!T739+'DMP-TRIAL-BAL-2020'!T739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/>
      <c r="R740" s="324">
        <v>92911.4</v>
      </c>
      <c r="S740" s="27">
        <f t="shared" si="356"/>
        <v>0</v>
      </c>
      <c r="T740" s="28">
        <f t="shared" si="357"/>
        <v>92911.4</v>
      </c>
      <c r="U740" s="51"/>
      <c r="V740" s="541">
        <f>+'NF-KSF-TRIAL-BAL-2020'!O740+'RA-TRIAL-BAL-2020'!O740+'DES-TRIAL-BAL-2020'!O740+'DMP-TRIAL-BAL-2020'!O740</f>
        <v>0</v>
      </c>
      <c r="W740" s="529">
        <f>+'NF-KSF-TRIAL-BAL-2020'!P740+'RA-TRIAL-BAL-2020'!P740+'DES-TRIAL-BAL-2020'!P740+'DMP-TRIAL-BAL-2020'!P740</f>
        <v>0</v>
      </c>
      <c r="X740" s="528">
        <f>+'NF-KSF-TRIAL-BAL-2020'!Q740+'RA-TRIAL-BAL-2020'!Q740+'DES-TRIAL-BAL-2020'!Q740+'DMP-TRIAL-BAL-2020'!Q740</f>
        <v>0</v>
      </c>
      <c r="Y740" s="529">
        <f>+'NF-KSF-TRIAL-BAL-2020'!R740+'RA-TRIAL-BAL-2020'!R740+'DES-TRIAL-BAL-2020'!R740+'DMP-TRIAL-BAL-2020'!R740</f>
        <v>0</v>
      </c>
      <c r="Z740" s="528">
        <f>+'NF-KSF-TRIAL-BAL-2020'!S740+'RA-TRIAL-BAL-2020'!S740+'DES-TRIAL-BAL-2020'!S740+'DMP-TRIAL-BAL-2020'!S740</f>
        <v>0</v>
      </c>
      <c r="AA740" s="347">
        <f>+'NF-KSF-TRIAL-BAL-2020'!T740+'RA-TRIAL-BAL-2020'!T740+'DES-TRIAL-BAL-2020'!T740+'DMP-TRIAL-BAL-2020'!T740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0</v>
      </c>
      <c r="AN740" s="970">
        <f t="shared" si="341"/>
        <v>92911.4</v>
      </c>
      <c r="AO740" s="27">
        <f t="shared" si="360"/>
        <v>0</v>
      </c>
      <c r="AP740" s="28">
        <f t="shared" si="361"/>
        <v>92911.4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+'NF-KSF-TRIAL-BAL-2020'!O741+'RA-TRIAL-BAL-2020'!O741+'DES-TRIAL-BAL-2020'!O741+'DMP-TRIAL-BAL-2020'!O741</f>
        <v>0</v>
      </c>
      <c r="W741" s="529">
        <f>+'NF-KSF-TRIAL-BAL-2020'!P741+'RA-TRIAL-BAL-2020'!P741+'DES-TRIAL-BAL-2020'!P741+'DMP-TRIAL-BAL-2020'!P741</f>
        <v>0</v>
      </c>
      <c r="X741" s="528">
        <f>+'NF-KSF-TRIAL-BAL-2020'!Q741+'RA-TRIAL-BAL-2020'!Q741+'DES-TRIAL-BAL-2020'!Q741+'DMP-TRIAL-BAL-2020'!Q741</f>
        <v>0</v>
      </c>
      <c r="Y741" s="529">
        <f>+'NF-KSF-TRIAL-BAL-2020'!R741+'RA-TRIAL-BAL-2020'!R741+'DES-TRIAL-BAL-2020'!R741+'DMP-TRIAL-BAL-2020'!R741</f>
        <v>0</v>
      </c>
      <c r="Z741" s="528">
        <f>+'NF-KSF-TRIAL-BAL-2020'!S741+'RA-TRIAL-BAL-2020'!S741+'DES-TRIAL-BAL-2020'!S741+'DMP-TRIAL-BAL-2020'!S741</f>
        <v>0</v>
      </c>
      <c r="AA741" s="347">
        <f>+'NF-KSF-TRIAL-BAL-2020'!T741+'RA-TRIAL-BAL-2020'!T741+'DES-TRIAL-BAL-2020'!T741+'DMP-TRIAL-BAL-2020'!T741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/>
      <c r="R742" s="324"/>
      <c r="S742" s="27">
        <f t="shared" si="356"/>
        <v>0</v>
      </c>
      <c r="T742" s="28">
        <f t="shared" si="357"/>
        <v>0</v>
      </c>
      <c r="U742" s="51"/>
      <c r="V742" s="541">
        <f>+'NF-KSF-TRIAL-BAL-2020'!O742+'RA-TRIAL-BAL-2020'!O742+'DES-TRIAL-BAL-2020'!O742+'DMP-TRIAL-BAL-2020'!O742</f>
        <v>0</v>
      </c>
      <c r="W742" s="529">
        <f>+'NF-KSF-TRIAL-BAL-2020'!P742+'RA-TRIAL-BAL-2020'!P742+'DES-TRIAL-BAL-2020'!P742+'DMP-TRIAL-BAL-2020'!P742</f>
        <v>0</v>
      </c>
      <c r="X742" s="528">
        <f>+'NF-KSF-TRIAL-BAL-2020'!Q742+'RA-TRIAL-BAL-2020'!Q742+'DES-TRIAL-BAL-2020'!Q742+'DMP-TRIAL-BAL-2020'!Q742</f>
        <v>0</v>
      </c>
      <c r="Y742" s="529">
        <f>+'NF-KSF-TRIAL-BAL-2020'!R742+'RA-TRIAL-BAL-2020'!R742+'DES-TRIAL-BAL-2020'!R742+'DMP-TRIAL-BAL-2020'!R742</f>
        <v>0</v>
      </c>
      <c r="Z742" s="528">
        <f>+'NF-KSF-TRIAL-BAL-2020'!S742+'RA-TRIAL-BAL-2020'!S742+'DES-TRIAL-BAL-2020'!S742+'DMP-TRIAL-BAL-2020'!S742</f>
        <v>0</v>
      </c>
      <c r="AA742" s="347">
        <f>+'NF-KSF-TRIAL-BAL-2020'!T742+'RA-TRIAL-BAL-2020'!T742+'DES-TRIAL-BAL-2020'!T742+'DMP-TRIAL-BAL-2020'!T742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+'NF-KSF-TRIAL-BAL-2020'!O743+'RA-TRIAL-BAL-2020'!O743+'DES-TRIAL-BAL-2020'!O743+'DMP-TRIAL-BAL-2020'!O743</f>
        <v>0</v>
      </c>
      <c r="W743" s="529">
        <f>+'NF-KSF-TRIAL-BAL-2020'!P743+'RA-TRIAL-BAL-2020'!P743+'DES-TRIAL-BAL-2020'!P743+'DMP-TRIAL-BAL-2020'!P743</f>
        <v>0</v>
      </c>
      <c r="X743" s="528">
        <f>+'NF-KSF-TRIAL-BAL-2020'!Q743+'RA-TRIAL-BAL-2020'!Q743+'DES-TRIAL-BAL-2020'!Q743+'DMP-TRIAL-BAL-2020'!Q743</f>
        <v>0</v>
      </c>
      <c r="Y743" s="529">
        <f>+'NF-KSF-TRIAL-BAL-2020'!R743+'RA-TRIAL-BAL-2020'!R743+'DES-TRIAL-BAL-2020'!R743+'DMP-TRIAL-BAL-2020'!R743</f>
        <v>0</v>
      </c>
      <c r="Z743" s="528">
        <f>+'NF-KSF-TRIAL-BAL-2020'!S743+'RA-TRIAL-BAL-2020'!S743+'DES-TRIAL-BAL-2020'!S743+'DMP-TRIAL-BAL-2020'!S743</f>
        <v>0</v>
      </c>
      <c r="AA743" s="347">
        <f>+'NF-KSF-TRIAL-BAL-2020'!T743+'RA-TRIAL-BAL-2020'!T743+'DES-TRIAL-BAL-2020'!T743+'DMP-TRIAL-BAL-2020'!T743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/>
      <c r="R744" s="324"/>
      <c r="S744" s="27">
        <f t="shared" si="356"/>
        <v>0</v>
      </c>
      <c r="T744" s="28">
        <f t="shared" si="357"/>
        <v>0</v>
      </c>
      <c r="U744" s="51"/>
      <c r="V744" s="541">
        <f>+'NF-KSF-TRIAL-BAL-2020'!O744+'RA-TRIAL-BAL-2020'!O744+'DES-TRIAL-BAL-2020'!O744+'DMP-TRIAL-BAL-2020'!O744</f>
        <v>0</v>
      </c>
      <c r="W744" s="529">
        <f>+'NF-KSF-TRIAL-BAL-2020'!P744+'RA-TRIAL-BAL-2020'!P744+'DES-TRIAL-BAL-2020'!P744+'DMP-TRIAL-BAL-2020'!P744</f>
        <v>0</v>
      </c>
      <c r="X744" s="528">
        <f>+'NF-KSF-TRIAL-BAL-2020'!Q744+'RA-TRIAL-BAL-2020'!Q744+'DES-TRIAL-BAL-2020'!Q744+'DMP-TRIAL-BAL-2020'!Q744</f>
        <v>0</v>
      </c>
      <c r="Y744" s="529">
        <f>+'NF-KSF-TRIAL-BAL-2020'!R744+'RA-TRIAL-BAL-2020'!R744+'DES-TRIAL-BAL-2020'!R744+'DMP-TRIAL-BAL-2020'!R744</f>
        <v>0</v>
      </c>
      <c r="Z744" s="528">
        <f>+'NF-KSF-TRIAL-BAL-2020'!S744+'RA-TRIAL-BAL-2020'!S744+'DES-TRIAL-BAL-2020'!S744+'DMP-TRIAL-BAL-2020'!S744</f>
        <v>0</v>
      </c>
      <c r="AA744" s="347">
        <f>+'NF-KSF-TRIAL-BAL-2020'!T744+'RA-TRIAL-BAL-2020'!T744+'DES-TRIAL-BAL-2020'!T744+'DMP-TRIAL-BAL-2020'!T744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0</v>
      </c>
      <c r="AO744" s="27">
        <f t="shared" si="360"/>
        <v>0</v>
      </c>
      <c r="AP744" s="28">
        <f t="shared" si="361"/>
        <v>0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+'NF-KSF-TRIAL-BAL-2020'!O745+'RA-TRIAL-BAL-2020'!O745+'DES-TRIAL-BAL-2020'!O745+'DMP-TRIAL-BAL-2020'!O745</f>
        <v>0</v>
      </c>
      <c r="W745" s="529">
        <f>+'NF-KSF-TRIAL-BAL-2020'!P745+'RA-TRIAL-BAL-2020'!P745+'DES-TRIAL-BAL-2020'!P745+'DMP-TRIAL-BAL-2020'!P745</f>
        <v>0</v>
      </c>
      <c r="X745" s="528">
        <f>+'NF-KSF-TRIAL-BAL-2020'!Q745+'RA-TRIAL-BAL-2020'!Q745+'DES-TRIAL-BAL-2020'!Q745+'DMP-TRIAL-BAL-2020'!Q745</f>
        <v>0</v>
      </c>
      <c r="Y745" s="529">
        <f>+'NF-KSF-TRIAL-BAL-2020'!R745+'RA-TRIAL-BAL-2020'!R745+'DES-TRIAL-BAL-2020'!R745+'DMP-TRIAL-BAL-2020'!R745</f>
        <v>0</v>
      </c>
      <c r="Z745" s="528">
        <f>+'NF-KSF-TRIAL-BAL-2020'!S745+'RA-TRIAL-BAL-2020'!S745+'DES-TRIAL-BAL-2020'!S745+'DMP-TRIAL-BAL-2020'!S745</f>
        <v>0</v>
      </c>
      <c r="AA745" s="347">
        <f>+'NF-KSF-TRIAL-BAL-2020'!T745+'RA-TRIAL-BAL-2020'!T745+'DES-TRIAL-BAL-2020'!T745+'DMP-TRIAL-BAL-2020'!T745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+'NF-KSF-TRIAL-BAL-2020'!O746+'RA-TRIAL-BAL-2020'!O746+'DES-TRIAL-BAL-2020'!O746+'DMP-TRIAL-BAL-2020'!O746</f>
        <v>0</v>
      </c>
      <c r="W746" s="529">
        <f>+'NF-KSF-TRIAL-BAL-2020'!P746+'RA-TRIAL-BAL-2020'!P746+'DES-TRIAL-BAL-2020'!P746+'DMP-TRIAL-BAL-2020'!P746</f>
        <v>0</v>
      </c>
      <c r="X746" s="528">
        <f>+'NF-KSF-TRIAL-BAL-2020'!Q746+'RA-TRIAL-BAL-2020'!Q746+'DES-TRIAL-BAL-2020'!Q746+'DMP-TRIAL-BAL-2020'!Q746</f>
        <v>0</v>
      </c>
      <c r="Y746" s="529">
        <f>+'NF-KSF-TRIAL-BAL-2020'!R746+'RA-TRIAL-BAL-2020'!R746+'DES-TRIAL-BAL-2020'!R746+'DMP-TRIAL-BAL-2020'!R746</f>
        <v>0</v>
      </c>
      <c r="Z746" s="528">
        <f>+'NF-KSF-TRIAL-BAL-2020'!S746+'RA-TRIAL-BAL-2020'!S746+'DES-TRIAL-BAL-2020'!S746+'DMP-TRIAL-BAL-2020'!S746</f>
        <v>0</v>
      </c>
      <c r="AA746" s="347">
        <f>+'NF-KSF-TRIAL-BAL-2020'!T746+'RA-TRIAL-BAL-2020'!T746+'DES-TRIAL-BAL-2020'!T746+'DMP-TRIAL-BAL-2020'!T746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+'NF-KSF-TRIAL-BAL-2020'!O747+'RA-TRIAL-BAL-2020'!O747+'DES-TRIAL-BAL-2020'!O747+'DMP-TRIAL-BAL-2020'!O747</f>
        <v>0</v>
      </c>
      <c r="W747" s="529">
        <f>+'NF-KSF-TRIAL-BAL-2020'!P747+'RA-TRIAL-BAL-2020'!P747+'DES-TRIAL-BAL-2020'!P747+'DMP-TRIAL-BAL-2020'!P747</f>
        <v>0</v>
      </c>
      <c r="X747" s="528">
        <f>+'NF-KSF-TRIAL-BAL-2020'!Q747+'RA-TRIAL-BAL-2020'!Q747+'DES-TRIAL-BAL-2020'!Q747+'DMP-TRIAL-BAL-2020'!Q747</f>
        <v>0</v>
      </c>
      <c r="Y747" s="529">
        <f>+'NF-KSF-TRIAL-BAL-2020'!R747+'RA-TRIAL-BAL-2020'!R747+'DES-TRIAL-BAL-2020'!R747+'DMP-TRIAL-BAL-2020'!R747</f>
        <v>5088</v>
      </c>
      <c r="Z747" s="528">
        <f>+'NF-KSF-TRIAL-BAL-2020'!S747+'RA-TRIAL-BAL-2020'!S747+'DES-TRIAL-BAL-2020'!S747+'DMP-TRIAL-BAL-2020'!S747</f>
        <v>0</v>
      </c>
      <c r="AA747" s="347">
        <f>+'NF-KSF-TRIAL-BAL-2020'!T747+'RA-TRIAL-BAL-2020'!T747+'DES-TRIAL-BAL-2020'!T747+'DMP-TRIAL-BAL-2020'!T747</f>
        <v>5088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5088</v>
      </c>
      <c r="AO747" s="27">
        <f t="shared" si="360"/>
        <v>0</v>
      </c>
      <c r="AP747" s="28">
        <f t="shared" si="361"/>
        <v>5088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+'NF-KSF-TRIAL-BAL-2020'!O748+'RA-TRIAL-BAL-2020'!O748+'DES-TRIAL-BAL-2020'!O748+'DMP-TRIAL-BAL-2020'!O748</f>
        <v>0</v>
      </c>
      <c r="W748" s="529">
        <f>+'NF-KSF-TRIAL-BAL-2020'!P748+'RA-TRIAL-BAL-2020'!P748+'DES-TRIAL-BAL-2020'!P748+'DMP-TRIAL-BAL-2020'!P748</f>
        <v>0</v>
      </c>
      <c r="X748" s="528">
        <f>+'NF-KSF-TRIAL-BAL-2020'!Q748+'RA-TRIAL-BAL-2020'!Q748+'DES-TRIAL-BAL-2020'!Q748+'DMP-TRIAL-BAL-2020'!Q748</f>
        <v>0</v>
      </c>
      <c r="Y748" s="529">
        <f>+'NF-KSF-TRIAL-BAL-2020'!R748+'RA-TRIAL-BAL-2020'!R748+'DES-TRIAL-BAL-2020'!R748+'DMP-TRIAL-BAL-2020'!R748</f>
        <v>0</v>
      </c>
      <c r="Z748" s="528">
        <f>+'NF-KSF-TRIAL-BAL-2020'!S748+'RA-TRIAL-BAL-2020'!S748+'DES-TRIAL-BAL-2020'!S748+'DMP-TRIAL-BAL-2020'!S748</f>
        <v>0</v>
      </c>
      <c r="AA748" s="347">
        <f>+'NF-KSF-TRIAL-BAL-2020'!T748+'RA-TRIAL-BAL-2020'!T748+'DES-TRIAL-BAL-2020'!T748+'DMP-TRIAL-BAL-2020'!T748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+'NF-KSF-TRIAL-BAL-2020'!O749+'RA-TRIAL-BAL-2020'!O749+'DES-TRIAL-BAL-2020'!O749+'DMP-TRIAL-BAL-2020'!O749</f>
        <v>0</v>
      </c>
      <c r="W749" s="529">
        <f>+'NF-KSF-TRIAL-BAL-2020'!P749+'RA-TRIAL-BAL-2020'!P749+'DES-TRIAL-BAL-2020'!P749+'DMP-TRIAL-BAL-2020'!P749</f>
        <v>0</v>
      </c>
      <c r="X749" s="528">
        <f>+'NF-KSF-TRIAL-BAL-2020'!Q749+'RA-TRIAL-BAL-2020'!Q749+'DES-TRIAL-BAL-2020'!Q749+'DMP-TRIAL-BAL-2020'!Q749</f>
        <v>0</v>
      </c>
      <c r="Y749" s="529">
        <f>+'NF-KSF-TRIAL-BAL-2020'!R749+'RA-TRIAL-BAL-2020'!R749+'DES-TRIAL-BAL-2020'!R749+'DMP-TRIAL-BAL-2020'!R749</f>
        <v>0</v>
      </c>
      <c r="Z749" s="528">
        <f>+'NF-KSF-TRIAL-BAL-2020'!S749+'RA-TRIAL-BAL-2020'!S749+'DES-TRIAL-BAL-2020'!S749+'DMP-TRIAL-BAL-2020'!S749</f>
        <v>0</v>
      </c>
      <c r="AA749" s="347">
        <f>+'NF-KSF-TRIAL-BAL-2020'!T749+'RA-TRIAL-BAL-2020'!T749+'DES-TRIAL-BAL-2020'!T749+'DMP-TRIAL-BAL-2020'!T749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+'NF-KSF-TRIAL-BAL-2020'!O750+'RA-TRIAL-BAL-2020'!O750+'DES-TRIAL-BAL-2020'!O750+'DMP-TRIAL-BAL-2020'!O750</f>
        <v>0</v>
      </c>
      <c r="W750" s="529">
        <f>+'NF-KSF-TRIAL-BAL-2020'!P750+'RA-TRIAL-BAL-2020'!P750+'DES-TRIAL-BAL-2020'!P750+'DMP-TRIAL-BAL-2020'!P750</f>
        <v>0</v>
      </c>
      <c r="X750" s="528">
        <f>+'NF-KSF-TRIAL-BAL-2020'!Q750+'RA-TRIAL-BAL-2020'!Q750+'DES-TRIAL-BAL-2020'!Q750+'DMP-TRIAL-BAL-2020'!Q750</f>
        <v>0</v>
      </c>
      <c r="Y750" s="529">
        <f>+'NF-KSF-TRIAL-BAL-2020'!R750+'RA-TRIAL-BAL-2020'!R750+'DES-TRIAL-BAL-2020'!R750+'DMP-TRIAL-BAL-2020'!R750</f>
        <v>0</v>
      </c>
      <c r="Z750" s="528">
        <f>+'NF-KSF-TRIAL-BAL-2020'!S750+'RA-TRIAL-BAL-2020'!S750+'DES-TRIAL-BAL-2020'!S750+'DMP-TRIAL-BAL-2020'!S750</f>
        <v>0</v>
      </c>
      <c r="AA750" s="347">
        <f>+'NF-KSF-TRIAL-BAL-2020'!T750+'RA-TRIAL-BAL-2020'!T750+'DES-TRIAL-BAL-2020'!T750+'DMP-TRIAL-BAL-2020'!T750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+'NF-KSF-TRIAL-BAL-2020'!O751+'RA-TRIAL-BAL-2020'!O751+'DES-TRIAL-BAL-2020'!O751+'DMP-TRIAL-BAL-2020'!O751</f>
        <v>0</v>
      </c>
      <c r="W751" s="529">
        <f>+'NF-KSF-TRIAL-BAL-2020'!P751+'RA-TRIAL-BAL-2020'!P751+'DES-TRIAL-BAL-2020'!P751+'DMP-TRIAL-BAL-2020'!P751</f>
        <v>0</v>
      </c>
      <c r="X751" s="528">
        <f>+'NF-KSF-TRIAL-BAL-2020'!Q751+'RA-TRIAL-BAL-2020'!Q751+'DES-TRIAL-BAL-2020'!Q751+'DMP-TRIAL-BAL-2020'!Q751</f>
        <v>0</v>
      </c>
      <c r="Y751" s="529">
        <f>+'NF-KSF-TRIAL-BAL-2020'!R751+'RA-TRIAL-BAL-2020'!R751+'DES-TRIAL-BAL-2020'!R751+'DMP-TRIAL-BAL-2020'!R751</f>
        <v>0</v>
      </c>
      <c r="Z751" s="528">
        <f>+'NF-KSF-TRIAL-BAL-2020'!S751+'RA-TRIAL-BAL-2020'!S751+'DES-TRIAL-BAL-2020'!S751+'DMP-TRIAL-BAL-2020'!S751</f>
        <v>0</v>
      </c>
      <c r="AA751" s="347">
        <f>+'NF-KSF-TRIAL-BAL-2020'!T751+'RA-TRIAL-BAL-2020'!T751+'DES-TRIAL-BAL-2020'!T751+'DMP-TRIAL-BAL-2020'!T751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+'NF-KSF-TRIAL-BAL-2020'!O752+'RA-TRIAL-BAL-2020'!O752+'DES-TRIAL-BAL-2020'!O752+'DMP-TRIAL-BAL-2020'!O752</f>
        <v>0</v>
      </c>
      <c r="W752" s="529">
        <f>+'NF-KSF-TRIAL-BAL-2020'!P752+'RA-TRIAL-BAL-2020'!P752+'DES-TRIAL-BAL-2020'!P752+'DMP-TRIAL-BAL-2020'!P752</f>
        <v>0</v>
      </c>
      <c r="X752" s="528">
        <f>+'NF-KSF-TRIAL-BAL-2020'!Q752+'RA-TRIAL-BAL-2020'!Q752+'DES-TRIAL-BAL-2020'!Q752+'DMP-TRIAL-BAL-2020'!Q752</f>
        <v>0</v>
      </c>
      <c r="Y752" s="529">
        <f>+'NF-KSF-TRIAL-BAL-2020'!R752+'RA-TRIAL-BAL-2020'!R752+'DES-TRIAL-BAL-2020'!R752+'DMP-TRIAL-BAL-2020'!R752</f>
        <v>0</v>
      </c>
      <c r="Z752" s="528">
        <f>+'NF-KSF-TRIAL-BAL-2020'!S752+'RA-TRIAL-BAL-2020'!S752+'DES-TRIAL-BAL-2020'!S752+'DMP-TRIAL-BAL-2020'!S752</f>
        <v>0</v>
      </c>
      <c r="AA752" s="347">
        <f>+'NF-KSF-TRIAL-BAL-2020'!T752+'RA-TRIAL-BAL-2020'!T752+'DES-TRIAL-BAL-2020'!T752+'DMP-TRIAL-BAL-2020'!T752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+'NF-KSF-TRIAL-BAL-2020'!O753+'RA-TRIAL-BAL-2020'!O753+'DES-TRIAL-BAL-2020'!O753+'DMP-TRIAL-BAL-2020'!O753</f>
        <v>0</v>
      </c>
      <c r="W753" s="529">
        <f>+'NF-KSF-TRIAL-BAL-2020'!P753+'RA-TRIAL-BAL-2020'!P753+'DES-TRIAL-BAL-2020'!P753+'DMP-TRIAL-BAL-2020'!P753</f>
        <v>0</v>
      </c>
      <c r="X753" s="528">
        <f>+'NF-KSF-TRIAL-BAL-2020'!Q753+'RA-TRIAL-BAL-2020'!Q753+'DES-TRIAL-BAL-2020'!Q753+'DMP-TRIAL-BAL-2020'!Q753</f>
        <v>0</v>
      </c>
      <c r="Y753" s="529">
        <f>+'NF-KSF-TRIAL-BAL-2020'!R753+'RA-TRIAL-BAL-2020'!R753+'DES-TRIAL-BAL-2020'!R753+'DMP-TRIAL-BAL-2020'!R753</f>
        <v>0</v>
      </c>
      <c r="Z753" s="528">
        <f>+'NF-KSF-TRIAL-BAL-2020'!S753+'RA-TRIAL-BAL-2020'!S753+'DES-TRIAL-BAL-2020'!S753+'DMP-TRIAL-BAL-2020'!S753</f>
        <v>0</v>
      </c>
      <c r="AA753" s="347">
        <f>+'NF-KSF-TRIAL-BAL-2020'!T753+'RA-TRIAL-BAL-2020'!T753+'DES-TRIAL-BAL-2020'!T753+'DMP-TRIAL-BAL-2020'!T753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+'NF-KSF-TRIAL-BAL-2020'!O754+'RA-TRIAL-BAL-2020'!O754+'DES-TRIAL-BAL-2020'!O754+'DMP-TRIAL-BAL-2020'!O754</f>
        <v>0</v>
      </c>
      <c r="W754" s="529">
        <f>+'NF-KSF-TRIAL-BAL-2020'!P754+'RA-TRIAL-BAL-2020'!P754+'DES-TRIAL-BAL-2020'!P754+'DMP-TRIAL-BAL-2020'!P754</f>
        <v>0</v>
      </c>
      <c r="X754" s="528">
        <f>+'NF-KSF-TRIAL-BAL-2020'!Q754+'RA-TRIAL-BAL-2020'!Q754+'DES-TRIAL-BAL-2020'!Q754+'DMP-TRIAL-BAL-2020'!Q754</f>
        <v>0</v>
      </c>
      <c r="Y754" s="529">
        <f>+'NF-KSF-TRIAL-BAL-2020'!R754+'RA-TRIAL-BAL-2020'!R754+'DES-TRIAL-BAL-2020'!R754+'DMP-TRIAL-BAL-2020'!R754</f>
        <v>0</v>
      </c>
      <c r="Z754" s="528">
        <f>+'NF-KSF-TRIAL-BAL-2020'!S754+'RA-TRIAL-BAL-2020'!S754+'DES-TRIAL-BAL-2020'!S754+'DMP-TRIAL-BAL-2020'!S754</f>
        <v>0</v>
      </c>
      <c r="AA754" s="347">
        <f>+'NF-KSF-TRIAL-BAL-2020'!T754+'RA-TRIAL-BAL-2020'!T754+'DES-TRIAL-BAL-2020'!T754+'DMP-TRIAL-BAL-2020'!T754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+'NF-KSF-TRIAL-BAL-2020'!O755+'RA-TRIAL-BAL-2020'!O755+'DES-TRIAL-BAL-2020'!O755+'DMP-TRIAL-BAL-2020'!O755</f>
        <v>0</v>
      </c>
      <c r="W755" s="529">
        <f>+'NF-KSF-TRIAL-BAL-2020'!P755+'RA-TRIAL-BAL-2020'!P755+'DES-TRIAL-BAL-2020'!P755+'DMP-TRIAL-BAL-2020'!P755</f>
        <v>0</v>
      </c>
      <c r="X755" s="528">
        <f>+'NF-KSF-TRIAL-BAL-2020'!Q755+'RA-TRIAL-BAL-2020'!Q755+'DES-TRIAL-BAL-2020'!Q755+'DMP-TRIAL-BAL-2020'!Q755</f>
        <v>0</v>
      </c>
      <c r="Y755" s="529">
        <f>+'NF-KSF-TRIAL-BAL-2020'!R755+'RA-TRIAL-BAL-2020'!R755+'DES-TRIAL-BAL-2020'!R755+'DMP-TRIAL-BAL-2020'!R755</f>
        <v>0</v>
      </c>
      <c r="Z755" s="528">
        <f>+'NF-KSF-TRIAL-BAL-2020'!S755+'RA-TRIAL-BAL-2020'!S755+'DES-TRIAL-BAL-2020'!S755+'DMP-TRIAL-BAL-2020'!S755</f>
        <v>0</v>
      </c>
      <c r="AA755" s="347">
        <f>+'NF-KSF-TRIAL-BAL-2020'!T755+'RA-TRIAL-BAL-2020'!T755+'DES-TRIAL-BAL-2020'!T755+'DMP-TRIAL-BAL-2020'!T755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+'NF-KSF-TRIAL-BAL-2020'!O756+'RA-TRIAL-BAL-2020'!O756+'DES-TRIAL-BAL-2020'!O756+'DMP-TRIAL-BAL-2020'!O756</f>
        <v>0</v>
      </c>
      <c r="W756" s="529">
        <f>+'NF-KSF-TRIAL-BAL-2020'!P756+'RA-TRIAL-BAL-2020'!P756+'DES-TRIAL-BAL-2020'!P756+'DMP-TRIAL-BAL-2020'!P756</f>
        <v>0</v>
      </c>
      <c r="X756" s="528">
        <f>+'NF-KSF-TRIAL-BAL-2020'!Q756+'RA-TRIAL-BAL-2020'!Q756+'DES-TRIAL-BAL-2020'!Q756+'DMP-TRIAL-BAL-2020'!Q756</f>
        <v>0</v>
      </c>
      <c r="Y756" s="529">
        <f>+'NF-KSF-TRIAL-BAL-2020'!R756+'RA-TRIAL-BAL-2020'!R756+'DES-TRIAL-BAL-2020'!R756+'DMP-TRIAL-BAL-2020'!R756</f>
        <v>0</v>
      </c>
      <c r="Z756" s="528">
        <f>+'NF-KSF-TRIAL-BAL-2020'!S756+'RA-TRIAL-BAL-2020'!S756+'DES-TRIAL-BAL-2020'!S756+'DMP-TRIAL-BAL-2020'!S756</f>
        <v>0</v>
      </c>
      <c r="AA756" s="347">
        <f>+'NF-KSF-TRIAL-BAL-2020'!T756+'RA-TRIAL-BAL-2020'!T756+'DES-TRIAL-BAL-2020'!T756+'DMP-TRIAL-BAL-2020'!T756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+'NF-KSF-TRIAL-BAL-2020'!O757+'RA-TRIAL-BAL-2020'!O757+'DES-TRIAL-BAL-2020'!O757+'DMP-TRIAL-BAL-2020'!O757</f>
        <v>0</v>
      </c>
      <c r="W757" s="529">
        <f>+'NF-KSF-TRIAL-BAL-2020'!P757+'RA-TRIAL-BAL-2020'!P757+'DES-TRIAL-BAL-2020'!P757+'DMP-TRIAL-BAL-2020'!P757</f>
        <v>0</v>
      </c>
      <c r="X757" s="528">
        <f>+'NF-KSF-TRIAL-BAL-2020'!Q757+'RA-TRIAL-BAL-2020'!Q757+'DES-TRIAL-BAL-2020'!Q757+'DMP-TRIAL-BAL-2020'!Q757</f>
        <v>0</v>
      </c>
      <c r="Y757" s="529">
        <f>+'NF-KSF-TRIAL-BAL-2020'!R757+'RA-TRIAL-BAL-2020'!R757+'DES-TRIAL-BAL-2020'!R757+'DMP-TRIAL-BAL-2020'!R757</f>
        <v>0</v>
      </c>
      <c r="Z757" s="528">
        <f>+'NF-KSF-TRIAL-BAL-2020'!S757+'RA-TRIAL-BAL-2020'!S757+'DES-TRIAL-BAL-2020'!S757+'DMP-TRIAL-BAL-2020'!S757</f>
        <v>0</v>
      </c>
      <c r="AA757" s="347">
        <f>+'NF-KSF-TRIAL-BAL-2020'!T757+'RA-TRIAL-BAL-2020'!T757+'DES-TRIAL-BAL-2020'!T757+'DMP-TRIAL-BAL-2020'!T757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+'NF-KSF-TRIAL-BAL-2020'!O758+'RA-TRIAL-BAL-2020'!O758+'DES-TRIAL-BAL-2020'!O758+'DMP-TRIAL-BAL-2020'!O758</f>
        <v>0</v>
      </c>
      <c r="W758" s="529">
        <f>+'NF-KSF-TRIAL-BAL-2020'!P758+'RA-TRIAL-BAL-2020'!P758+'DES-TRIAL-BAL-2020'!P758+'DMP-TRIAL-BAL-2020'!P758</f>
        <v>0</v>
      </c>
      <c r="X758" s="528">
        <f>+'NF-KSF-TRIAL-BAL-2020'!Q758+'RA-TRIAL-BAL-2020'!Q758+'DES-TRIAL-BAL-2020'!Q758+'DMP-TRIAL-BAL-2020'!Q758</f>
        <v>0</v>
      </c>
      <c r="Y758" s="529">
        <f>+'NF-KSF-TRIAL-BAL-2020'!R758+'RA-TRIAL-BAL-2020'!R758+'DES-TRIAL-BAL-2020'!R758+'DMP-TRIAL-BAL-2020'!R758</f>
        <v>0</v>
      </c>
      <c r="Z758" s="528">
        <f>+'NF-KSF-TRIAL-BAL-2020'!S758+'RA-TRIAL-BAL-2020'!S758+'DES-TRIAL-BAL-2020'!S758+'DMP-TRIAL-BAL-2020'!S758</f>
        <v>0</v>
      </c>
      <c r="AA758" s="347">
        <f>+'NF-KSF-TRIAL-BAL-2020'!T758+'RA-TRIAL-BAL-2020'!T758+'DES-TRIAL-BAL-2020'!T758+'DMP-TRIAL-BAL-2020'!T758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+'NF-KSF-TRIAL-BAL-2020'!O759+'RA-TRIAL-BAL-2020'!O759+'DES-TRIAL-BAL-2020'!O759+'DMP-TRIAL-BAL-2020'!O759</f>
        <v>0</v>
      </c>
      <c r="W759" s="529">
        <f>+'NF-KSF-TRIAL-BAL-2020'!P759+'RA-TRIAL-BAL-2020'!P759+'DES-TRIAL-BAL-2020'!P759+'DMP-TRIAL-BAL-2020'!P759</f>
        <v>0</v>
      </c>
      <c r="X759" s="528">
        <f>+'NF-KSF-TRIAL-BAL-2020'!Q759+'RA-TRIAL-BAL-2020'!Q759+'DES-TRIAL-BAL-2020'!Q759+'DMP-TRIAL-BAL-2020'!Q759</f>
        <v>0</v>
      </c>
      <c r="Y759" s="529">
        <f>+'NF-KSF-TRIAL-BAL-2020'!R759+'RA-TRIAL-BAL-2020'!R759+'DES-TRIAL-BAL-2020'!R759+'DMP-TRIAL-BAL-2020'!R759</f>
        <v>0</v>
      </c>
      <c r="Z759" s="528">
        <f>+'NF-KSF-TRIAL-BAL-2020'!S759+'RA-TRIAL-BAL-2020'!S759+'DES-TRIAL-BAL-2020'!S759+'DMP-TRIAL-BAL-2020'!S759</f>
        <v>0</v>
      </c>
      <c r="AA759" s="347">
        <f>+'NF-KSF-TRIAL-BAL-2020'!T759+'RA-TRIAL-BAL-2020'!T759+'DES-TRIAL-BAL-2020'!T759+'DMP-TRIAL-BAL-2020'!T759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+'NF-KSF-TRIAL-BAL-2020'!O760+'RA-TRIAL-BAL-2020'!O760+'DES-TRIAL-BAL-2020'!O760+'DMP-TRIAL-BAL-2020'!O760</f>
        <v>0</v>
      </c>
      <c r="W760" s="529">
        <f>+'NF-KSF-TRIAL-BAL-2020'!P760+'RA-TRIAL-BAL-2020'!P760+'DES-TRIAL-BAL-2020'!P760+'DMP-TRIAL-BAL-2020'!P760</f>
        <v>0</v>
      </c>
      <c r="X760" s="528">
        <f>+'NF-KSF-TRIAL-BAL-2020'!Q760+'RA-TRIAL-BAL-2020'!Q760+'DES-TRIAL-BAL-2020'!Q760+'DMP-TRIAL-BAL-2020'!Q760</f>
        <v>0</v>
      </c>
      <c r="Y760" s="529">
        <f>+'NF-KSF-TRIAL-BAL-2020'!R760+'RA-TRIAL-BAL-2020'!R760+'DES-TRIAL-BAL-2020'!R760+'DMP-TRIAL-BAL-2020'!R760</f>
        <v>0</v>
      </c>
      <c r="Z760" s="528">
        <f>+'NF-KSF-TRIAL-BAL-2020'!S760+'RA-TRIAL-BAL-2020'!S760+'DES-TRIAL-BAL-2020'!S760+'DMP-TRIAL-BAL-2020'!S760</f>
        <v>0</v>
      </c>
      <c r="AA760" s="347">
        <f>+'NF-KSF-TRIAL-BAL-2020'!T760+'RA-TRIAL-BAL-2020'!T760+'DES-TRIAL-BAL-2020'!T760+'DMP-TRIAL-BAL-2020'!T760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+'NF-KSF-TRIAL-BAL-2020'!O761+'RA-TRIAL-BAL-2020'!O761+'DES-TRIAL-BAL-2020'!O761+'DMP-TRIAL-BAL-2020'!O761</f>
        <v>0</v>
      </c>
      <c r="W761" s="529">
        <f>+'NF-KSF-TRIAL-BAL-2020'!P761+'RA-TRIAL-BAL-2020'!P761+'DES-TRIAL-BAL-2020'!P761+'DMP-TRIAL-BAL-2020'!P761</f>
        <v>0</v>
      </c>
      <c r="X761" s="528">
        <f>+'NF-KSF-TRIAL-BAL-2020'!Q761+'RA-TRIAL-BAL-2020'!Q761+'DES-TRIAL-BAL-2020'!Q761+'DMP-TRIAL-BAL-2020'!Q761</f>
        <v>0</v>
      </c>
      <c r="Y761" s="529">
        <f>+'NF-KSF-TRIAL-BAL-2020'!R761+'RA-TRIAL-BAL-2020'!R761+'DES-TRIAL-BAL-2020'!R761+'DMP-TRIAL-BAL-2020'!R761</f>
        <v>0</v>
      </c>
      <c r="Z761" s="528">
        <f>+'NF-KSF-TRIAL-BAL-2020'!S761+'RA-TRIAL-BAL-2020'!S761+'DES-TRIAL-BAL-2020'!S761+'DMP-TRIAL-BAL-2020'!S761</f>
        <v>0</v>
      </c>
      <c r="AA761" s="347">
        <f>+'NF-KSF-TRIAL-BAL-2020'!T761+'RA-TRIAL-BAL-2020'!T761+'DES-TRIAL-BAL-2020'!T761+'DMP-TRIAL-BAL-2020'!T761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+'NF-KSF-TRIAL-BAL-2020'!O762+'RA-TRIAL-BAL-2020'!O762+'DES-TRIAL-BAL-2020'!O762+'DMP-TRIAL-BAL-2020'!O762</f>
        <v>0</v>
      </c>
      <c r="W762" s="529">
        <f>+'NF-KSF-TRIAL-BAL-2020'!P762+'RA-TRIAL-BAL-2020'!P762+'DES-TRIAL-BAL-2020'!P762+'DMP-TRIAL-BAL-2020'!P762</f>
        <v>0</v>
      </c>
      <c r="X762" s="528">
        <f>+'NF-KSF-TRIAL-BAL-2020'!Q762+'RA-TRIAL-BAL-2020'!Q762+'DES-TRIAL-BAL-2020'!Q762+'DMP-TRIAL-BAL-2020'!Q762</f>
        <v>0</v>
      </c>
      <c r="Y762" s="529">
        <f>+'NF-KSF-TRIAL-BAL-2020'!R762+'RA-TRIAL-BAL-2020'!R762+'DES-TRIAL-BAL-2020'!R762+'DMP-TRIAL-BAL-2020'!R762</f>
        <v>0</v>
      </c>
      <c r="Z762" s="528">
        <f>+'NF-KSF-TRIAL-BAL-2020'!S762+'RA-TRIAL-BAL-2020'!S762+'DES-TRIAL-BAL-2020'!S762+'DMP-TRIAL-BAL-2020'!S762</f>
        <v>0</v>
      </c>
      <c r="AA762" s="347">
        <f>+'NF-KSF-TRIAL-BAL-2020'!T762+'RA-TRIAL-BAL-2020'!T762+'DES-TRIAL-BAL-2020'!T762+'DMP-TRIAL-BAL-2020'!T762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+'NF-KSF-TRIAL-BAL-2020'!O763+'RA-TRIAL-BAL-2020'!O763+'DES-TRIAL-BAL-2020'!O763+'DMP-TRIAL-BAL-2020'!O763</f>
        <v>0</v>
      </c>
      <c r="W763" s="529">
        <f>+'NF-KSF-TRIAL-BAL-2020'!P763+'RA-TRIAL-BAL-2020'!P763+'DES-TRIAL-BAL-2020'!P763+'DMP-TRIAL-BAL-2020'!P763</f>
        <v>0</v>
      </c>
      <c r="X763" s="528">
        <f>+'NF-KSF-TRIAL-BAL-2020'!Q763+'RA-TRIAL-BAL-2020'!Q763+'DES-TRIAL-BAL-2020'!Q763+'DMP-TRIAL-BAL-2020'!Q763</f>
        <v>0</v>
      </c>
      <c r="Y763" s="529">
        <f>+'NF-KSF-TRIAL-BAL-2020'!R763+'RA-TRIAL-BAL-2020'!R763+'DES-TRIAL-BAL-2020'!R763+'DMP-TRIAL-BAL-2020'!R763</f>
        <v>0</v>
      </c>
      <c r="Z763" s="528">
        <f>+'NF-KSF-TRIAL-BAL-2020'!S763+'RA-TRIAL-BAL-2020'!S763+'DES-TRIAL-BAL-2020'!S763+'DMP-TRIAL-BAL-2020'!S763</f>
        <v>0</v>
      </c>
      <c r="AA763" s="347">
        <f>+'NF-KSF-TRIAL-BAL-2020'!T763+'RA-TRIAL-BAL-2020'!T763+'DES-TRIAL-BAL-2020'!T763+'DMP-TRIAL-BAL-2020'!T763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/>
      <c r="R764" s="324"/>
      <c r="S764" s="27">
        <f t="shared" si="373"/>
        <v>0</v>
      </c>
      <c r="T764" s="28">
        <f t="shared" si="374"/>
        <v>0</v>
      </c>
      <c r="U764" s="51"/>
      <c r="V764" s="541">
        <f>+'NF-KSF-TRIAL-BAL-2020'!O764+'RA-TRIAL-BAL-2020'!O764+'DES-TRIAL-BAL-2020'!O764+'DMP-TRIAL-BAL-2020'!O764</f>
        <v>0</v>
      </c>
      <c r="W764" s="529">
        <f>+'NF-KSF-TRIAL-BAL-2020'!P764+'RA-TRIAL-BAL-2020'!P764+'DES-TRIAL-BAL-2020'!P764+'DMP-TRIAL-BAL-2020'!P764</f>
        <v>0</v>
      </c>
      <c r="X764" s="528">
        <f>+'NF-KSF-TRIAL-BAL-2020'!Q764+'RA-TRIAL-BAL-2020'!Q764+'DES-TRIAL-BAL-2020'!Q764+'DMP-TRIAL-BAL-2020'!Q764</f>
        <v>0</v>
      </c>
      <c r="Y764" s="529">
        <f>+'NF-KSF-TRIAL-BAL-2020'!R764+'RA-TRIAL-BAL-2020'!R764+'DES-TRIAL-BAL-2020'!R764+'DMP-TRIAL-BAL-2020'!R764</f>
        <v>0</v>
      </c>
      <c r="Z764" s="528">
        <f>+'NF-KSF-TRIAL-BAL-2020'!S764+'RA-TRIAL-BAL-2020'!S764+'DES-TRIAL-BAL-2020'!S764+'DMP-TRIAL-BAL-2020'!S764</f>
        <v>0</v>
      </c>
      <c r="AA764" s="347">
        <f>+'NF-KSF-TRIAL-BAL-2020'!T764+'RA-TRIAL-BAL-2020'!T764+'DES-TRIAL-BAL-2020'!T764+'DMP-TRIAL-BAL-2020'!T764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+'NF-KSF-TRIAL-BAL-2020'!O765+'RA-TRIAL-BAL-2020'!O765+'DES-TRIAL-BAL-2020'!O765+'DMP-TRIAL-BAL-2020'!O765</f>
        <v>0</v>
      </c>
      <c r="W765" s="529">
        <f>+'NF-KSF-TRIAL-BAL-2020'!P765+'RA-TRIAL-BAL-2020'!P765+'DES-TRIAL-BAL-2020'!P765+'DMP-TRIAL-BAL-2020'!P765</f>
        <v>0</v>
      </c>
      <c r="X765" s="528">
        <f>+'NF-KSF-TRIAL-BAL-2020'!Q765+'RA-TRIAL-BAL-2020'!Q765+'DES-TRIAL-BAL-2020'!Q765+'DMP-TRIAL-BAL-2020'!Q765</f>
        <v>0</v>
      </c>
      <c r="Y765" s="529">
        <f>+'NF-KSF-TRIAL-BAL-2020'!R765+'RA-TRIAL-BAL-2020'!R765+'DES-TRIAL-BAL-2020'!R765+'DMP-TRIAL-BAL-2020'!R765</f>
        <v>0</v>
      </c>
      <c r="Z765" s="528">
        <f>+'NF-KSF-TRIAL-BAL-2020'!S765+'RA-TRIAL-BAL-2020'!S765+'DES-TRIAL-BAL-2020'!S765+'DMP-TRIAL-BAL-2020'!S765</f>
        <v>0</v>
      </c>
      <c r="AA765" s="347">
        <f>+'NF-KSF-TRIAL-BAL-2020'!T765+'RA-TRIAL-BAL-2020'!T765+'DES-TRIAL-BAL-2020'!T765+'DMP-TRIAL-BAL-2020'!T765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+'NF-KSF-TRIAL-BAL-2020'!O766+'RA-TRIAL-BAL-2020'!O766+'DES-TRIAL-BAL-2020'!O766+'DMP-TRIAL-BAL-2020'!O766</f>
        <v>0</v>
      </c>
      <c r="W766" s="529">
        <f>+'NF-KSF-TRIAL-BAL-2020'!P766+'RA-TRIAL-BAL-2020'!P766+'DES-TRIAL-BAL-2020'!P766+'DMP-TRIAL-BAL-2020'!P766</f>
        <v>0</v>
      </c>
      <c r="X766" s="528">
        <f>+'NF-KSF-TRIAL-BAL-2020'!Q766+'RA-TRIAL-BAL-2020'!Q766+'DES-TRIAL-BAL-2020'!Q766+'DMP-TRIAL-BAL-2020'!Q766</f>
        <v>0</v>
      </c>
      <c r="Y766" s="529">
        <f>+'NF-KSF-TRIAL-BAL-2020'!R766+'RA-TRIAL-BAL-2020'!R766+'DES-TRIAL-BAL-2020'!R766+'DMP-TRIAL-BAL-2020'!R766</f>
        <v>0</v>
      </c>
      <c r="Z766" s="528">
        <f>+'NF-KSF-TRIAL-BAL-2020'!S766+'RA-TRIAL-BAL-2020'!S766+'DES-TRIAL-BAL-2020'!S766+'DMP-TRIAL-BAL-2020'!S766</f>
        <v>0</v>
      </c>
      <c r="AA766" s="347">
        <f>+'NF-KSF-TRIAL-BAL-2020'!T766+'RA-TRIAL-BAL-2020'!T766+'DES-TRIAL-BAL-2020'!T766+'DMP-TRIAL-BAL-2020'!T766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+'NF-KSF-TRIAL-BAL-2020'!O767+'RA-TRIAL-BAL-2020'!O767+'DES-TRIAL-BAL-2020'!O767+'DMP-TRIAL-BAL-2020'!O767</f>
        <v>0</v>
      </c>
      <c r="W767" s="529">
        <f>+'NF-KSF-TRIAL-BAL-2020'!P767+'RA-TRIAL-BAL-2020'!P767+'DES-TRIAL-BAL-2020'!P767+'DMP-TRIAL-BAL-2020'!P767</f>
        <v>0</v>
      </c>
      <c r="X767" s="528">
        <f>+'NF-KSF-TRIAL-BAL-2020'!Q767+'RA-TRIAL-BAL-2020'!Q767+'DES-TRIAL-BAL-2020'!Q767+'DMP-TRIAL-BAL-2020'!Q767</f>
        <v>0</v>
      </c>
      <c r="Y767" s="529">
        <f>+'NF-KSF-TRIAL-BAL-2020'!R767+'RA-TRIAL-BAL-2020'!R767+'DES-TRIAL-BAL-2020'!R767+'DMP-TRIAL-BAL-2020'!R767</f>
        <v>0</v>
      </c>
      <c r="Z767" s="528">
        <f>+'NF-KSF-TRIAL-BAL-2020'!S767+'RA-TRIAL-BAL-2020'!S767+'DES-TRIAL-BAL-2020'!S767+'DMP-TRIAL-BAL-2020'!S767</f>
        <v>0</v>
      </c>
      <c r="AA767" s="347">
        <f>+'NF-KSF-TRIAL-BAL-2020'!T767+'RA-TRIAL-BAL-2020'!T767+'DES-TRIAL-BAL-2020'!T767+'DMP-TRIAL-BAL-2020'!T767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+'NF-KSF-TRIAL-BAL-2020'!O768+'RA-TRIAL-BAL-2020'!O768+'DES-TRIAL-BAL-2020'!O768+'DMP-TRIAL-BAL-2020'!O768</f>
        <v>0</v>
      </c>
      <c r="W768" s="529">
        <f>+'NF-KSF-TRIAL-BAL-2020'!P768+'RA-TRIAL-BAL-2020'!P768+'DES-TRIAL-BAL-2020'!P768+'DMP-TRIAL-BAL-2020'!P768</f>
        <v>0</v>
      </c>
      <c r="X768" s="528">
        <f>+'NF-KSF-TRIAL-BAL-2020'!Q768+'RA-TRIAL-BAL-2020'!Q768+'DES-TRIAL-BAL-2020'!Q768+'DMP-TRIAL-BAL-2020'!Q768</f>
        <v>0</v>
      </c>
      <c r="Y768" s="529">
        <f>+'NF-KSF-TRIAL-BAL-2020'!R768+'RA-TRIAL-BAL-2020'!R768+'DES-TRIAL-BAL-2020'!R768+'DMP-TRIAL-BAL-2020'!R768</f>
        <v>0</v>
      </c>
      <c r="Z768" s="528">
        <f>+'NF-KSF-TRIAL-BAL-2020'!S768+'RA-TRIAL-BAL-2020'!S768+'DES-TRIAL-BAL-2020'!S768+'DMP-TRIAL-BAL-2020'!S768</f>
        <v>0</v>
      </c>
      <c r="AA768" s="347">
        <f>+'NF-KSF-TRIAL-BAL-2020'!T768+'RA-TRIAL-BAL-2020'!T768+'DES-TRIAL-BAL-2020'!T768+'DMP-TRIAL-BAL-2020'!T768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+'NF-KSF-TRIAL-BAL-2020'!O769+'RA-TRIAL-BAL-2020'!O769+'DES-TRIAL-BAL-2020'!O769+'DMP-TRIAL-BAL-2020'!O769</f>
        <v>0</v>
      </c>
      <c r="W769" s="529">
        <f>+'NF-KSF-TRIAL-BAL-2020'!P769+'RA-TRIAL-BAL-2020'!P769+'DES-TRIAL-BAL-2020'!P769+'DMP-TRIAL-BAL-2020'!P769</f>
        <v>0</v>
      </c>
      <c r="X769" s="528">
        <f>+'NF-KSF-TRIAL-BAL-2020'!Q769+'RA-TRIAL-BAL-2020'!Q769+'DES-TRIAL-BAL-2020'!Q769+'DMP-TRIAL-BAL-2020'!Q769</f>
        <v>0</v>
      </c>
      <c r="Y769" s="529">
        <f>+'NF-KSF-TRIAL-BAL-2020'!R769+'RA-TRIAL-BAL-2020'!R769+'DES-TRIAL-BAL-2020'!R769+'DMP-TRIAL-BAL-2020'!R769</f>
        <v>0</v>
      </c>
      <c r="Z769" s="528">
        <f>+'NF-KSF-TRIAL-BAL-2020'!S769+'RA-TRIAL-BAL-2020'!S769+'DES-TRIAL-BAL-2020'!S769+'DMP-TRIAL-BAL-2020'!S769</f>
        <v>0</v>
      </c>
      <c r="AA769" s="347">
        <f>+'NF-KSF-TRIAL-BAL-2020'!T769+'RA-TRIAL-BAL-2020'!T769+'DES-TRIAL-BAL-2020'!T769+'DMP-TRIAL-BAL-2020'!T769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+'NF-KSF-TRIAL-BAL-2020'!O770+'RA-TRIAL-BAL-2020'!O770+'DES-TRIAL-BAL-2020'!O770+'DMP-TRIAL-BAL-2020'!O770</f>
        <v>0</v>
      </c>
      <c r="W770" s="529">
        <f>+'NF-KSF-TRIAL-BAL-2020'!P770+'RA-TRIAL-BAL-2020'!P770+'DES-TRIAL-BAL-2020'!P770+'DMP-TRIAL-BAL-2020'!P770</f>
        <v>0</v>
      </c>
      <c r="X770" s="528">
        <f>+'NF-KSF-TRIAL-BAL-2020'!Q770+'RA-TRIAL-BAL-2020'!Q770+'DES-TRIAL-BAL-2020'!Q770+'DMP-TRIAL-BAL-2020'!Q770</f>
        <v>0</v>
      </c>
      <c r="Y770" s="529">
        <f>+'NF-KSF-TRIAL-BAL-2020'!R770+'RA-TRIAL-BAL-2020'!R770+'DES-TRIAL-BAL-2020'!R770+'DMP-TRIAL-BAL-2020'!R770</f>
        <v>0</v>
      </c>
      <c r="Z770" s="528">
        <f>+'NF-KSF-TRIAL-BAL-2020'!S770+'RA-TRIAL-BAL-2020'!S770+'DES-TRIAL-BAL-2020'!S770+'DMP-TRIAL-BAL-2020'!S770</f>
        <v>0</v>
      </c>
      <c r="AA770" s="347">
        <f>+'NF-KSF-TRIAL-BAL-2020'!T770+'RA-TRIAL-BAL-2020'!T770+'DES-TRIAL-BAL-2020'!T770+'DMP-TRIAL-BAL-2020'!T770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+'NF-KSF-TRIAL-BAL-2020'!O771+'RA-TRIAL-BAL-2020'!O771+'DES-TRIAL-BAL-2020'!O771+'DMP-TRIAL-BAL-2020'!O771</f>
        <v>0</v>
      </c>
      <c r="W771" s="529">
        <f>+'NF-KSF-TRIAL-BAL-2020'!P771+'RA-TRIAL-BAL-2020'!P771+'DES-TRIAL-BAL-2020'!P771+'DMP-TRIAL-BAL-2020'!P771</f>
        <v>0</v>
      </c>
      <c r="X771" s="528">
        <f>+'NF-KSF-TRIAL-BAL-2020'!Q771+'RA-TRIAL-BAL-2020'!Q771+'DES-TRIAL-BAL-2020'!Q771+'DMP-TRIAL-BAL-2020'!Q771</f>
        <v>0</v>
      </c>
      <c r="Y771" s="529">
        <f>+'NF-KSF-TRIAL-BAL-2020'!R771+'RA-TRIAL-BAL-2020'!R771+'DES-TRIAL-BAL-2020'!R771+'DMP-TRIAL-BAL-2020'!R771</f>
        <v>0</v>
      </c>
      <c r="Z771" s="528">
        <f>+'NF-KSF-TRIAL-BAL-2020'!S771+'RA-TRIAL-BAL-2020'!S771+'DES-TRIAL-BAL-2020'!S771+'DMP-TRIAL-BAL-2020'!S771</f>
        <v>0</v>
      </c>
      <c r="AA771" s="347">
        <f>+'NF-KSF-TRIAL-BAL-2020'!T771+'RA-TRIAL-BAL-2020'!T771+'DES-TRIAL-BAL-2020'!T771+'DMP-TRIAL-BAL-2020'!T771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+'NF-KSF-TRIAL-BAL-2020'!O772+'RA-TRIAL-BAL-2020'!O772+'DES-TRIAL-BAL-2020'!O772+'DMP-TRIAL-BAL-2020'!O772</f>
        <v>0</v>
      </c>
      <c r="W772" s="529">
        <f>+'NF-KSF-TRIAL-BAL-2020'!P772+'RA-TRIAL-BAL-2020'!P772+'DES-TRIAL-BAL-2020'!P772+'DMP-TRIAL-BAL-2020'!P772</f>
        <v>0</v>
      </c>
      <c r="X772" s="528">
        <f>+'NF-KSF-TRIAL-BAL-2020'!Q772+'RA-TRIAL-BAL-2020'!Q772+'DES-TRIAL-BAL-2020'!Q772+'DMP-TRIAL-BAL-2020'!Q772</f>
        <v>0</v>
      </c>
      <c r="Y772" s="529">
        <f>+'NF-KSF-TRIAL-BAL-2020'!R772+'RA-TRIAL-BAL-2020'!R772+'DES-TRIAL-BAL-2020'!R772+'DMP-TRIAL-BAL-2020'!R772</f>
        <v>0</v>
      </c>
      <c r="Z772" s="528">
        <f>+'NF-KSF-TRIAL-BAL-2020'!S772+'RA-TRIAL-BAL-2020'!S772+'DES-TRIAL-BAL-2020'!S772+'DMP-TRIAL-BAL-2020'!S772</f>
        <v>0</v>
      </c>
      <c r="AA772" s="347">
        <f>+'NF-KSF-TRIAL-BAL-2020'!T772+'RA-TRIAL-BAL-2020'!T772+'DES-TRIAL-BAL-2020'!T772+'DMP-TRIAL-BAL-2020'!T772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+'NF-KSF-TRIAL-BAL-2020'!O773+'RA-TRIAL-BAL-2020'!O773+'DES-TRIAL-BAL-2020'!O773+'DMP-TRIAL-BAL-2020'!O773</f>
        <v>0</v>
      </c>
      <c r="W773" s="529">
        <f>+'NF-KSF-TRIAL-BAL-2020'!P773+'RA-TRIAL-BAL-2020'!P773+'DES-TRIAL-BAL-2020'!P773+'DMP-TRIAL-BAL-2020'!P773</f>
        <v>0</v>
      </c>
      <c r="X773" s="528">
        <f>+'NF-KSF-TRIAL-BAL-2020'!Q773+'RA-TRIAL-BAL-2020'!Q773+'DES-TRIAL-BAL-2020'!Q773+'DMP-TRIAL-BAL-2020'!Q773</f>
        <v>0</v>
      </c>
      <c r="Y773" s="529">
        <f>+'NF-KSF-TRIAL-BAL-2020'!R773+'RA-TRIAL-BAL-2020'!R773+'DES-TRIAL-BAL-2020'!R773+'DMP-TRIAL-BAL-2020'!R773</f>
        <v>0</v>
      </c>
      <c r="Z773" s="528">
        <f>+'NF-KSF-TRIAL-BAL-2020'!S773+'RA-TRIAL-BAL-2020'!S773+'DES-TRIAL-BAL-2020'!S773+'DMP-TRIAL-BAL-2020'!S773</f>
        <v>0</v>
      </c>
      <c r="AA773" s="347">
        <f>+'NF-KSF-TRIAL-BAL-2020'!T773+'RA-TRIAL-BAL-2020'!T773+'DES-TRIAL-BAL-2020'!T773+'DMP-TRIAL-BAL-2020'!T773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+'NF-KSF-TRIAL-BAL-2020'!O774+'RA-TRIAL-BAL-2020'!O774+'DES-TRIAL-BAL-2020'!O774+'DMP-TRIAL-BAL-2020'!O774</f>
        <v>0</v>
      </c>
      <c r="W774" s="529">
        <f>+'NF-KSF-TRIAL-BAL-2020'!P774+'RA-TRIAL-BAL-2020'!P774+'DES-TRIAL-BAL-2020'!P774+'DMP-TRIAL-BAL-2020'!P774</f>
        <v>0</v>
      </c>
      <c r="X774" s="528">
        <f>+'NF-KSF-TRIAL-BAL-2020'!Q774+'RA-TRIAL-BAL-2020'!Q774+'DES-TRIAL-BAL-2020'!Q774+'DMP-TRIAL-BAL-2020'!Q774</f>
        <v>0</v>
      </c>
      <c r="Y774" s="529">
        <f>+'NF-KSF-TRIAL-BAL-2020'!R774+'RA-TRIAL-BAL-2020'!R774+'DES-TRIAL-BAL-2020'!R774+'DMP-TRIAL-BAL-2020'!R774</f>
        <v>0</v>
      </c>
      <c r="Z774" s="528">
        <f>+'NF-KSF-TRIAL-BAL-2020'!S774+'RA-TRIAL-BAL-2020'!S774+'DES-TRIAL-BAL-2020'!S774+'DMP-TRIAL-BAL-2020'!S774</f>
        <v>0</v>
      </c>
      <c r="AA774" s="347">
        <f>+'NF-KSF-TRIAL-BAL-2020'!T774+'RA-TRIAL-BAL-2020'!T774+'DES-TRIAL-BAL-2020'!T774+'DMP-TRIAL-BAL-2020'!T774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+'NF-KSF-TRIAL-BAL-2020'!O775+'RA-TRIAL-BAL-2020'!O775+'DES-TRIAL-BAL-2020'!O775+'DMP-TRIAL-BAL-2020'!O775</f>
        <v>0</v>
      </c>
      <c r="W775" s="529">
        <f>+'NF-KSF-TRIAL-BAL-2020'!P775+'RA-TRIAL-BAL-2020'!P775+'DES-TRIAL-BAL-2020'!P775+'DMP-TRIAL-BAL-2020'!P775</f>
        <v>0</v>
      </c>
      <c r="X775" s="528">
        <f>+'NF-KSF-TRIAL-BAL-2020'!Q775+'RA-TRIAL-BAL-2020'!Q775+'DES-TRIAL-BAL-2020'!Q775+'DMP-TRIAL-BAL-2020'!Q775</f>
        <v>0</v>
      </c>
      <c r="Y775" s="529">
        <f>+'NF-KSF-TRIAL-BAL-2020'!R775+'RA-TRIAL-BAL-2020'!R775+'DES-TRIAL-BAL-2020'!R775+'DMP-TRIAL-BAL-2020'!R775</f>
        <v>0</v>
      </c>
      <c r="Z775" s="528">
        <f>+'NF-KSF-TRIAL-BAL-2020'!S775+'RA-TRIAL-BAL-2020'!S775+'DES-TRIAL-BAL-2020'!S775+'DMP-TRIAL-BAL-2020'!S775</f>
        <v>0</v>
      </c>
      <c r="AA775" s="347">
        <f>+'NF-KSF-TRIAL-BAL-2020'!T775+'RA-TRIAL-BAL-2020'!T775+'DES-TRIAL-BAL-2020'!T775+'DMP-TRIAL-BAL-2020'!T775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+'NF-KSF-TRIAL-BAL-2020'!O776+'RA-TRIAL-BAL-2020'!O776+'DES-TRIAL-BAL-2020'!O776+'DMP-TRIAL-BAL-2020'!O776</f>
        <v>0</v>
      </c>
      <c r="W776" s="529">
        <f>+'NF-KSF-TRIAL-BAL-2020'!P776+'RA-TRIAL-BAL-2020'!P776+'DES-TRIAL-BAL-2020'!P776+'DMP-TRIAL-BAL-2020'!P776</f>
        <v>0</v>
      </c>
      <c r="X776" s="528">
        <f>+'NF-KSF-TRIAL-BAL-2020'!Q776+'RA-TRIAL-BAL-2020'!Q776+'DES-TRIAL-BAL-2020'!Q776+'DMP-TRIAL-BAL-2020'!Q776</f>
        <v>0</v>
      </c>
      <c r="Y776" s="529">
        <f>+'NF-KSF-TRIAL-BAL-2020'!R776+'RA-TRIAL-BAL-2020'!R776+'DES-TRIAL-BAL-2020'!R776+'DMP-TRIAL-BAL-2020'!R776</f>
        <v>0</v>
      </c>
      <c r="Z776" s="528">
        <f>+'NF-KSF-TRIAL-BAL-2020'!S776+'RA-TRIAL-BAL-2020'!S776+'DES-TRIAL-BAL-2020'!S776+'DMP-TRIAL-BAL-2020'!S776</f>
        <v>0</v>
      </c>
      <c r="AA776" s="347">
        <f>+'NF-KSF-TRIAL-BAL-2020'!T776+'RA-TRIAL-BAL-2020'!T776+'DES-TRIAL-BAL-2020'!T776+'DMP-TRIAL-BAL-2020'!T776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+'NF-KSF-TRIAL-BAL-2020'!O777+'RA-TRIAL-BAL-2020'!O777+'DES-TRIAL-BAL-2020'!O777+'DMP-TRIAL-BAL-2020'!O777</f>
        <v>0</v>
      </c>
      <c r="W777" s="529">
        <f>+'NF-KSF-TRIAL-BAL-2020'!P777+'RA-TRIAL-BAL-2020'!P777+'DES-TRIAL-BAL-2020'!P777+'DMP-TRIAL-BAL-2020'!P777</f>
        <v>0</v>
      </c>
      <c r="X777" s="528">
        <f>+'NF-KSF-TRIAL-BAL-2020'!Q777+'RA-TRIAL-BAL-2020'!Q777+'DES-TRIAL-BAL-2020'!Q777+'DMP-TRIAL-BAL-2020'!Q777</f>
        <v>0</v>
      </c>
      <c r="Y777" s="529">
        <f>+'NF-KSF-TRIAL-BAL-2020'!R777+'RA-TRIAL-BAL-2020'!R777+'DES-TRIAL-BAL-2020'!R777+'DMP-TRIAL-BAL-2020'!R777</f>
        <v>0</v>
      </c>
      <c r="Z777" s="528">
        <f>+'NF-KSF-TRIAL-BAL-2020'!S777+'RA-TRIAL-BAL-2020'!S777+'DES-TRIAL-BAL-2020'!S777+'DMP-TRIAL-BAL-2020'!S777</f>
        <v>0</v>
      </c>
      <c r="AA777" s="347">
        <f>+'NF-KSF-TRIAL-BAL-2020'!T777+'RA-TRIAL-BAL-2020'!T777+'DES-TRIAL-BAL-2020'!T777+'DMP-TRIAL-BAL-2020'!T777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+'NF-KSF-TRIAL-BAL-2020'!O778+'RA-TRIAL-BAL-2020'!O778+'DES-TRIAL-BAL-2020'!O778+'DMP-TRIAL-BAL-2020'!O778</f>
        <v>0</v>
      </c>
      <c r="W778" s="529">
        <f>+'NF-KSF-TRIAL-BAL-2020'!P778+'RA-TRIAL-BAL-2020'!P778+'DES-TRIAL-BAL-2020'!P778+'DMP-TRIAL-BAL-2020'!P778</f>
        <v>0</v>
      </c>
      <c r="X778" s="528">
        <f>+'NF-KSF-TRIAL-BAL-2020'!Q778+'RA-TRIAL-BAL-2020'!Q778+'DES-TRIAL-BAL-2020'!Q778+'DMP-TRIAL-BAL-2020'!Q778</f>
        <v>0</v>
      </c>
      <c r="Y778" s="529">
        <f>+'NF-KSF-TRIAL-BAL-2020'!R778+'RA-TRIAL-BAL-2020'!R778+'DES-TRIAL-BAL-2020'!R778+'DMP-TRIAL-BAL-2020'!R778</f>
        <v>0</v>
      </c>
      <c r="Z778" s="528">
        <f>+'NF-KSF-TRIAL-BAL-2020'!S778+'RA-TRIAL-BAL-2020'!S778+'DES-TRIAL-BAL-2020'!S778+'DMP-TRIAL-BAL-2020'!S778</f>
        <v>0</v>
      </c>
      <c r="AA778" s="347">
        <f>+'NF-KSF-TRIAL-BAL-2020'!T778+'RA-TRIAL-BAL-2020'!T778+'DES-TRIAL-BAL-2020'!T778+'DMP-TRIAL-BAL-2020'!T778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+'NF-KSF-TRIAL-BAL-2020'!O779+'RA-TRIAL-BAL-2020'!O779+'DES-TRIAL-BAL-2020'!O779+'DMP-TRIAL-BAL-2020'!O779</f>
        <v>0</v>
      </c>
      <c r="W779" s="529">
        <f>+'NF-KSF-TRIAL-BAL-2020'!P779+'RA-TRIAL-BAL-2020'!P779+'DES-TRIAL-BAL-2020'!P779+'DMP-TRIAL-BAL-2020'!P779</f>
        <v>0</v>
      </c>
      <c r="X779" s="528">
        <f>+'NF-KSF-TRIAL-BAL-2020'!Q779+'RA-TRIAL-BAL-2020'!Q779+'DES-TRIAL-BAL-2020'!Q779+'DMP-TRIAL-BAL-2020'!Q779</f>
        <v>0</v>
      </c>
      <c r="Y779" s="529">
        <f>+'NF-KSF-TRIAL-BAL-2020'!R779+'RA-TRIAL-BAL-2020'!R779+'DES-TRIAL-BAL-2020'!R779+'DMP-TRIAL-BAL-2020'!R779</f>
        <v>0</v>
      </c>
      <c r="Z779" s="528">
        <f>+'NF-KSF-TRIAL-BAL-2020'!S779+'RA-TRIAL-BAL-2020'!S779+'DES-TRIAL-BAL-2020'!S779+'DMP-TRIAL-BAL-2020'!S779</f>
        <v>0</v>
      </c>
      <c r="AA779" s="347">
        <f>+'NF-KSF-TRIAL-BAL-2020'!T779+'RA-TRIAL-BAL-2020'!T779+'DES-TRIAL-BAL-2020'!T779+'DMP-TRIAL-BAL-2020'!T779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+'NF-KSF-TRIAL-BAL-2020'!O780+'RA-TRIAL-BAL-2020'!O780+'DES-TRIAL-BAL-2020'!O780+'DMP-TRIAL-BAL-2020'!O780</f>
        <v>0</v>
      </c>
      <c r="W780" s="529">
        <f>+'NF-KSF-TRIAL-BAL-2020'!P780+'RA-TRIAL-BAL-2020'!P780+'DES-TRIAL-BAL-2020'!P780+'DMP-TRIAL-BAL-2020'!P780</f>
        <v>0</v>
      </c>
      <c r="X780" s="528">
        <f>+'NF-KSF-TRIAL-BAL-2020'!Q780+'RA-TRIAL-BAL-2020'!Q780+'DES-TRIAL-BAL-2020'!Q780+'DMP-TRIAL-BAL-2020'!Q780</f>
        <v>0</v>
      </c>
      <c r="Y780" s="529">
        <f>+'NF-KSF-TRIAL-BAL-2020'!R780+'RA-TRIAL-BAL-2020'!R780+'DES-TRIAL-BAL-2020'!R780+'DMP-TRIAL-BAL-2020'!R780</f>
        <v>0</v>
      </c>
      <c r="Z780" s="528">
        <f>+'NF-KSF-TRIAL-BAL-2020'!S780+'RA-TRIAL-BAL-2020'!S780+'DES-TRIAL-BAL-2020'!S780+'DMP-TRIAL-BAL-2020'!S780</f>
        <v>0</v>
      </c>
      <c r="AA780" s="347">
        <f>+'NF-KSF-TRIAL-BAL-2020'!T780+'RA-TRIAL-BAL-2020'!T780+'DES-TRIAL-BAL-2020'!T780+'DMP-TRIAL-BAL-2020'!T780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+'NF-KSF-TRIAL-BAL-2020'!O781+'RA-TRIAL-BAL-2020'!O781+'DES-TRIAL-BAL-2020'!O781+'DMP-TRIAL-BAL-2020'!O781</f>
        <v>0</v>
      </c>
      <c r="W781" s="529">
        <f>+'NF-KSF-TRIAL-BAL-2020'!P781+'RA-TRIAL-BAL-2020'!P781+'DES-TRIAL-BAL-2020'!P781+'DMP-TRIAL-BAL-2020'!P781</f>
        <v>0</v>
      </c>
      <c r="X781" s="528">
        <f>+'NF-KSF-TRIAL-BAL-2020'!Q781+'RA-TRIAL-BAL-2020'!Q781+'DES-TRIAL-BAL-2020'!Q781+'DMP-TRIAL-BAL-2020'!Q781</f>
        <v>0</v>
      </c>
      <c r="Y781" s="529">
        <f>+'NF-KSF-TRIAL-BAL-2020'!R781+'RA-TRIAL-BAL-2020'!R781+'DES-TRIAL-BAL-2020'!R781+'DMP-TRIAL-BAL-2020'!R781</f>
        <v>0</v>
      </c>
      <c r="Z781" s="528">
        <f>+'NF-KSF-TRIAL-BAL-2020'!S781+'RA-TRIAL-BAL-2020'!S781+'DES-TRIAL-BAL-2020'!S781+'DMP-TRIAL-BAL-2020'!S781</f>
        <v>0</v>
      </c>
      <c r="AA781" s="347">
        <f>+'NF-KSF-TRIAL-BAL-2020'!T781+'RA-TRIAL-BAL-2020'!T781+'DES-TRIAL-BAL-2020'!T781+'DMP-TRIAL-BAL-2020'!T781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+'NF-KSF-TRIAL-BAL-2020'!O782+'RA-TRIAL-BAL-2020'!O782+'DES-TRIAL-BAL-2020'!O782+'DMP-TRIAL-BAL-2020'!O782</f>
        <v>0</v>
      </c>
      <c r="W782" s="529">
        <f>+'NF-KSF-TRIAL-BAL-2020'!P782+'RA-TRIAL-BAL-2020'!P782+'DES-TRIAL-BAL-2020'!P782+'DMP-TRIAL-BAL-2020'!P782</f>
        <v>0</v>
      </c>
      <c r="X782" s="528">
        <f>+'NF-KSF-TRIAL-BAL-2020'!Q782+'RA-TRIAL-BAL-2020'!Q782+'DES-TRIAL-BAL-2020'!Q782+'DMP-TRIAL-BAL-2020'!Q782</f>
        <v>0</v>
      </c>
      <c r="Y782" s="529">
        <f>+'NF-KSF-TRIAL-BAL-2020'!R782+'RA-TRIAL-BAL-2020'!R782+'DES-TRIAL-BAL-2020'!R782+'DMP-TRIAL-BAL-2020'!R782</f>
        <v>0</v>
      </c>
      <c r="Z782" s="528">
        <f>+'NF-KSF-TRIAL-BAL-2020'!S782+'RA-TRIAL-BAL-2020'!S782+'DES-TRIAL-BAL-2020'!S782+'DMP-TRIAL-BAL-2020'!S782</f>
        <v>0</v>
      </c>
      <c r="AA782" s="347">
        <f>+'NF-KSF-TRIAL-BAL-2020'!T782+'RA-TRIAL-BAL-2020'!T782+'DES-TRIAL-BAL-2020'!T782+'DMP-TRIAL-BAL-2020'!T782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+'NF-KSF-TRIAL-BAL-2020'!O783+'RA-TRIAL-BAL-2020'!O783+'DES-TRIAL-BAL-2020'!O783+'DMP-TRIAL-BAL-2020'!O783</f>
        <v>0</v>
      </c>
      <c r="W783" s="529">
        <f>+'NF-KSF-TRIAL-BAL-2020'!P783+'RA-TRIAL-BAL-2020'!P783+'DES-TRIAL-BAL-2020'!P783+'DMP-TRIAL-BAL-2020'!P783</f>
        <v>0</v>
      </c>
      <c r="X783" s="528">
        <f>+'NF-KSF-TRIAL-BAL-2020'!Q783+'RA-TRIAL-BAL-2020'!Q783+'DES-TRIAL-BAL-2020'!Q783+'DMP-TRIAL-BAL-2020'!Q783</f>
        <v>0</v>
      </c>
      <c r="Y783" s="529">
        <f>+'NF-KSF-TRIAL-BAL-2020'!R783+'RA-TRIAL-BAL-2020'!R783+'DES-TRIAL-BAL-2020'!R783+'DMP-TRIAL-BAL-2020'!R783</f>
        <v>0</v>
      </c>
      <c r="Z783" s="528">
        <f>+'NF-KSF-TRIAL-BAL-2020'!S783+'RA-TRIAL-BAL-2020'!S783+'DES-TRIAL-BAL-2020'!S783+'DMP-TRIAL-BAL-2020'!S783</f>
        <v>0</v>
      </c>
      <c r="AA783" s="347">
        <f>+'NF-KSF-TRIAL-BAL-2020'!T783+'RA-TRIAL-BAL-2020'!T783+'DES-TRIAL-BAL-2020'!T783+'DMP-TRIAL-BAL-2020'!T783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+'NF-KSF-TRIAL-BAL-2020'!O784+'RA-TRIAL-BAL-2020'!O784+'DES-TRIAL-BAL-2020'!O784+'DMP-TRIAL-BAL-2020'!O784</f>
        <v>0</v>
      </c>
      <c r="W784" s="529">
        <f>+'NF-KSF-TRIAL-BAL-2020'!P784+'RA-TRIAL-BAL-2020'!P784+'DES-TRIAL-BAL-2020'!P784+'DMP-TRIAL-BAL-2020'!P784</f>
        <v>0</v>
      </c>
      <c r="X784" s="528">
        <f>+'NF-KSF-TRIAL-BAL-2020'!Q784+'RA-TRIAL-BAL-2020'!Q784+'DES-TRIAL-BAL-2020'!Q784+'DMP-TRIAL-BAL-2020'!Q784</f>
        <v>0</v>
      </c>
      <c r="Y784" s="529">
        <f>+'NF-KSF-TRIAL-BAL-2020'!R784+'RA-TRIAL-BAL-2020'!R784+'DES-TRIAL-BAL-2020'!R784+'DMP-TRIAL-BAL-2020'!R784</f>
        <v>0</v>
      </c>
      <c r="Z784" s="528">
        <f>+'NF-KSF-TRIAL-BAL-2020'!S784+'RA-TRIAL-BAL-2020'!S784+'DES-TRIAL-BAL-2020'!S784+'DMP-TRIAL-BAL-2020'!S784</f>
        <v>0</v>
      </c>
      <c r="AA784" s="347">
        <f>+'NF-KSF-TRIAL-BAL-2020'!T784+'RA-TRIAL-BAL-2020'!T784+'DES-TRIAL-BAL-2020'!T784+'DMP-TRIAL-BAL-2020'!T784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+'NF-KSF-TRIAL-BAL-2020'!O785+'RA-TRIAL-BAL-2020'!O785+'DES-TRIAL-BAL-2020'!O785+'DMP-TRIAL-BAL-2020'!O785</f>
        <v>0</v>
      </c>
      <c r="W785" s="529">
        <f>+'NF-KSF-TRIAL-BAL-2020'!P785+'RA-TRIAL-BAL-2020'!P785+'DES-TRIAL-BAL-2020'!P785+'DMP-TRIAL-BAL-2020'!P785</f>
        <v>0</v>
      </c>
      <c r="X785" s="528">
        <f>+'NF-KSF-TRIAL-BAL-2020'!Q785+'RA-TRIAL-BAL-2020'!Q785+'DES-TRIAL-BAL-2020'!Q785+'DMP-TRIAL-BAL-2020'!Q785</f>
        <v>0</v>
      </c>
      <c r="Y785" s="529">
        <f>+'NF-KSF-TRIAL-BAL-2020'!R785+'RA-TRIAL-BAL-2020'!R785+'DES-TRIAL-BAL-2020'!R785+'DMP-TRIAL-BAL-2020'!R785</f>
        <v>0</v>
      </c>
      <c r="Z785" s="528">
        <f>+'NF-KSF-TRIAL-BAL-2020'!S785+'RA-TRIAL-BAL-2020'!S785+'DES-TRIAL-BAL-2020'!S785+'DMP-TRIAL-BAL-2020'!S785</f>
        <v>0</v>
      </c>
      <c r="AA785" s="347">
        <f>+'NF-KSF-TRIAL-BAL-2020'!T785+'RA-TRIAL-BAL-2020'!T785+'DES-TRIAL-BAL-2020'!T785+'DMP-TRIAL-BAL-2020'!T785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+'NF-KSF-TRIAL-BAL-2020'!O786+'RA-TRIAL-BAL-2020'!O786+'DES-TRIAL-BAL-2020'!O786+'DMP-TRIAL-BAL-2020'!O786</f>
        <v>0</v>
      </c>
      <c r="W786" s="529">
        <f>+'NF-KSF-TRIAL-BAL-2020'!P786+'RA-TRIAL-BAL-2020'!P786+'DES-TRIAL-BAL-2020'!P786+'DMP-TRIAL-BAL-2020'!P786</f>
        <v>0</v>
      </c>
      <c r="X786" s="528">
        <f>+'NF-KSF-TRIAL-BAL-2020'!Q786+'RA-TRIAL-BAL-2020'!Q786+'DES-TRIAL-BAL-2020'!Q786+'DMP-TRIAL-BAL-2020'!Q786</f>
        <v>0</v>
      </c>
      <c r="Y786" s="529">
        <f>+'NF-KSF-TRIAL-BAL-2020'!R786+'RA-TRIAL-BAL-2020'!R786+'DES-TRIAL-BAL-2020'!R786+'DMP-TRIAL-BAL-2020'!R786</f>
        <v>0</v>
      </c>
      <c r="Z786" s="528">
        <f>+'NF-KSF-TRIAL-BAL-2020'!S786+'RA-TRIAL-BAL-2020'!S786+'DES-TRIAL-BAL-2020'!S786+'DMP-TRIAL-BAL-2020'!S786</f>
        <v>0</v>
      </c>
      <c r="AA786" s="347">
        <f>+'NF-KSF-TRIAL-BAL-2020'!T786+'RA-TRIAL-BAL-2020'!T786+'DES-TRIAL-BAL-2020'!T786+'DMP-TRIAL-BAL-2020'!T786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+'NF-KSF-TRIAL-BAL-2020'!O787+'RA-TRIAL-BAL-2020'!O787+'DES-TRIAL-BAL-2020'!O787+'DMP-TRIAL-BAL-2020'!O787</f>
        <v>0</v>
      </c>
      <c r="W787" s="529">
        <f>+'NF-KSF-TRIAL-BAL-2020'!P787+'RA-TRIAL-BAL-2020'!P787+'DES-TRIAL-BAL-2020'!P787+'DMP-TRIAL-BAL-2020'!P787</f>
        <v>0</v>
      </c>
      <c r="X787" s="528">
        <f>+'NF-KSF-TRIAL-BAL-2020'!Q787+'RA-TRIAL-BAL-2020'!Q787+'DES-TRIAL-BAL-2020'!Q787+'DMP-TRIAL-BAL-2020'!Q787</f>
        <v>0</v>
      </c>
      <c r="Y787" s="529">
        <f>+'NF-KSF-TRIAL-BAL-2020'!R787+'RA-TRIAL-BAL-2020'!R787+'DES-TRIAL-BAL-2020'!R787+'DMP-TRIAL-BAL-2020'!R787</f>
        <v>0</v>
      </c>
      <c r="Z787" s="528">
        <f>+'NF-KSF-TRIAL-BAL-2020'!S787+'RA-TRIAL-BAL-2020'!S787+'DES-TRIAL-BAL-2020'!S787+'DMP-TRIAL-BAL-2020'!S787</f>
        <v>0</v>
      </c>
      <c r="AA787" s="347">
        <f>+'NF-KSF-TRIAL-BAL-2020'!T787+'RA-TRIAL-BAL-2020'!T787+'DES-TRIAL-BAL-2020'!T787+'DMP-TRIAL-BAL-2020'!T787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+'NF-KSF-TRIAL-BAL-2020'!O788+'RA-TRIAL-BAL-2020'!O788+'DES-TRIAL-BAL-2020'!O788+'DMP-TRIAL-BAL-2020'!O788</f>
        <v>0</v>
      </c>
      <c r="W788" s="529">
        <f>+'NF-KSF-TRIAL-BAL-2020'!P788+'RA-TRIAL-BAL-2020'!P788+'DES-TRIAL-BAL-2020'!P788+'DMP-TRIAL-BAL-2020'!P788</f>
        <v>0</v>
      </c>
      <c r="X788" s="528">
        <f>+'NF-KSF-TRIAL-BAL-2020'!Q788+'RA-TRIAL-BAL-2020'!Q788+'DES-TRIAL-BAL-2020'!Q788+'DMP-TRIAL-BAL-2020'!Q788</f>
        <v>0</v>
      </c>
      <c r="Y788" s="529">
        <f>+'NF-KSF-TRIAL-BAL-2020'!R788+'RA-TRIAL-BAL-2020'!R788+'DES-TRIAL-BAL-2020'!R788+'DMP-TRIAL-BAL-2020'!R788</f>
        <v>0</v>
      </c>
      <c r="Z788" s="528">
        <f>+'NF-KSF-TRIAL-BAL-2020'!S788+'RA-TRIAL-BAL-2020'!S788+'DES-TRIAL-BAL-2020'!S788+'DMP-TRIAL-BAL-2020'!S788</f>
        <v>0</v>
      </c>
      <c r="AA788" s="347">
        <f>+'NF-KSF-TRIAL-BAL-2020'!T788+'RA-TRIAL-BAL-2020'!T788+'DES-TRIAL-BAL-2020'!T788+'DMP-TRIAL-BAL-2020'!T788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+'NF-KSF-TRIAL-BAL-2020'!O789+'RA-TRIAL-BAL-2020'!O789+'DES-TRIAL-BAL-2020'!O789+'DMP-TRIAL-BAL-2020'!O789</f>
        <v>0</v>
      </c>
      <c r="W789" s="529">
        <f>+'NF-KSF-TRIAL-BAL-2020'!P789+'RA-TRIAL-BAL-2020'!P789+'DES-TRIAL-BAL-2020'!P789+'DMP-TRIAL-BAL-2020'!P789</f>
        <v>0</v>
      </c>
      <c r="X789" s="528">
        <f>+'NF-KSF-TRIAL-BAL-2020'!Q789+'RA-TRIAL-BAL-2020'!Q789+'DES-TRIAL-BAL-2020'!Q789+'DMP-TRIAL-BAL-2020'!Q789</f>
        <v>0</v>
      </c>
      <c r="Y789" s="529">
        <f>+'NF-KSF-TRIAL-BAL-2020'!R789+'RA-TRIAL-BAL-2020'!R789+'DES-TRIAL-BAL-2020'!R789+'DMP-TRIAL-BAL-2020'!R789</f>
        <v>0</v>
      </c>
      <c r="Z789" s="528">
        <f>+'NF-KSF-TRIAL-BAL-2020'!S789+'RA-TRIAL-BAL-2020'!S789+'DES-TRIAL-BAL-2020'!S789+'DMP-TRIAL-BAL-2020'!S789</f>
        <v>0</v>
      </c>
      <c r="AA789" s="347">
        <f>+'NF-KSF-TRIAL-BAL-2020'!T789+'RA-TRIAL-BAL-2020'!T789+'DES-TRIAL-BAL-2020'!T789+'DMP-TRIAL-BAL-2020'!T789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+'NF-KSF-TRIAL-BAL-2020'!O790+'RA-TRIAL-BAL-2020'!O790+'DES-TRIAL-BAL-2020'!O790+'DMP-TRIAL-BAL-2020'!O790</f>
        <v>0</v>
      </c>
      <c r="W790" s="529">
        <f>+'NF-KSF-TRIAL-BAL-2020'!P790+'RA-TRIAL-BAL-2020'!P790+'DES-TRIAL-BAL-2020'!P790+'DMP-TRIAL-BAL-2020'!P790</f>
        <v>0</v>
      </c>
      <c r="X790" s="528">
        <f>+'NF-KSF-TRIAL-BAL-2020'!Q790+'RA-TRIAL-BAL-2020'!Q790+'DES-TRIAL-BAL-2020'!Q790+'DMP-TRIAL-BAL-2020'!Q790</f>
        <v>0</v>
      </c>
      <c r="Y790" s="529">
        <f>+'NF-KSF-TRIAL-BAL-2020'!R790+'RA-TRIAL-BAL-2020'!R790+'DES-TRIAL-BAL-2020'!R790+'DMP-TRIAL-BAL-2020'!R790</f>
        <v>0</v>
      </c>
      <c r="Z790" s="528">
        <f>+'NF-KSF-TRIAL-BAL-2020'!S790+'RA-TRIAL-BAL-2020'!S790+'DES-TRIAL-BAL-2020'!S790+'DMP-TRIAL-BAL-2020'!S790</f>
        <v>0</v>
      </c>
      <c r="AA790" s="347">
        <f>+'NF-KSF-TRIAL-BAL-2020'!T790+'RA-TRIAL-BAL-2020'!T790+'DES-TRIAL-BAL-2020'!T790+'DMP-TRIAL-BAL-2020'!T790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+'NF-KSF-TRIAL-BAL-2020'!O791+'RA-TRIAL-BAL-2020'!O791+'DES-TRIAL-BAL-2020'!O791+'DMP-TRIAL-BAL-2020'!O791</f>
        <v>0</v>
      </c>
      <c r="W791" s="529">
        <f>+'NF-KSF-TRIAL-BAL-2020'!P791+'RA-TRIAL-BAL-2020'!P791+'DES-TRIAL-BAL-2020'!P791+'DMP-TRIAL-BAL-2020'!P791</f>
        <v>0</v>
      </c>
      <c r="X791" s="528">
        <f>+'NF-KSF-TRIAL-BAL-2020'!Q791+'RA-TRIAL-BAL-2020'!Q791+'DES-TRIAL-BAL-2020'!Q791+'DMP-TRIAL-BAL-2020'!Q791</f>
        <v>0</v>
      </c>
      <c r="Y791" s="529">
        <f>+'NF-KSF-TRIAL-BAL-2020'!R791+'RA-TRIAL-BAL-2020'!R791+'DES-TRIAL-BAL-2020'!R791+'DMP-TRIAL-BAL-2020'!R791</f>
        <v>0</v>
      </c>
      <c r="Z791" s="528">
        <f>+'NF-KSF-TRIAL-BAL-2020'!S791+'RA-TRIAL-BAL-2020'!S791+'DES-TRIAL-BAL-2020'!S791+'DMP-TRIAL-BAL-2020'!S791</f>
        <v>0</v>
      </c>
      <c r="AA791" s="347">
        <f>+'NF-KSF-TRIAL-BAL-2020'!T791+'RA-TRIAL-BAL-2020'!T791+'DES-TRIAL-BAL-2020'!T791+'DMP-TRIAL-BAL-2020'!T791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+'NF-KSF-TRIAL-BAL-2020'!O792+'RA-TRIAL-BAL-2020'!O792+'DES-TRIAL-BAL-2020'!O792+'DMP-TRIAL-BAL-2020'!O792</f>
        <v>0</v>
      </c>
      <c r="W792" s="529">
        <f>+'NF-KSF-TRIAL-BAL-2020'!P792+'RA-TRIAL-BAL-2020'!P792+'DES-TRIAL-BAL-2020'!P792+'DMP-TRIAL-BAL-2020'!P792</f>
        <v>0</v>
      </c>
      <c r="X792" s="528">
        <f>+'NF-KSF-TRIAL-BAL-2020'!Q792+'RA-TRIAL-BAL-2020'!Q792+'DES-TRIAL-BAL-2020'!Q792+'DMP-TRIAL-BAL-2020'!Q792</f>
        <v>0</v>
      </c>
      <c r="Y792" s="529">
        <f>+'NF-KSF-TRIAL-BAL-2020'!R792+'RA-TRIAL-BAL-2020'!R792+'DES-TRIAL-BAL-2020'!R792+'DMP-TRIAL-BAL-2020'!R792</f>
        <v>0</v>
      </c>
      <c r="Z792" s="528">
        <f>+'NF-KSF-TRIAL-BAL-2020'!S792+'RA-TRIAL-BAL-2020'!S792+'DES-TRIAL-BAL-2020'!S792+'DMP-TRIAL-BAL-2020'!S792</f>
        <v>0</v>
      </c>
      <c r="AA792" s="347">
        <f>+'NF-KSF-TRIAL-BAL-2020'!T792+'RA-TRIAL-BAL-2020'!T792+'DES-TRIAL-BAL-2020'!T792+'DMP-TRIAL-BAL-2020'!T792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+'NF-KSF-TRIAL-BAL-2020'!O793+'RA-TRIAL-BAL-2020'!O793+'DES-TRIAL-BAL-2020'!O793+'DMP-TRIAL-BAL-2020'!O793</f>
        <v>0</v>
      </c>
      <c r="W793" s="529">
        <f>+'NF-KSF-TRIAL-BAL-2020'!P793+'RA-TRIAL-BAL-2020'!P793+'DES-TRIAL-BAL-2020'!P793+'DMP-TRIAL-BAL-2020'!P793</f>
        <v>0</v>
      </c>
      <c r="X793" s="528">
        <f>+'NF-KSF-TRIAL-BAL-2020'!Q793+'RA-TRIAL-BAL-2020'!Q793+'DES-TRIAL-BAL-2020'!Q793+'DMP-TRIAL-BAL-2020'!Q793</f>
        <v>0</v>
      </c>
      <c r="Y793" s="529">
        <f>+'NF-KSF-TRIAL-BAL-2020'!R793+'RA-TRIAL-BAL-2020'!R793+'DES-TRIAL-BAL-2020'!R793+'DMP-TRIAL-BAL-2020'!R793</f>
        <v>0</v>
      </c>
      <c r="Z793" s="528">
        <f>+'NF-KSF-TRIAL-BAL-2020'!S793+'RA-TRIAL-BAL-2020'!S793+'DES-TRIAL-BAL-2020'!S793+'DMP-TRIAL-BAL-2020'!S793</f>
        <v>0</v>
      </c>
      <c r="AA793" s="347">
        <f>+'NF-KSF-TRIAL-BAL-2020'!T793+'RA-TRIAL-BAL-2020'!T793+'DES-TRIAL-BAL-2020'!T793+'DMP-TRIAL-BAL-2020'!T793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+'NF-KSF-TRIAL-BAL-2020'!O794+'RA-TRIAL-BAL-2020'!O794+'DES-TRIAL-BAL-2020'!O794+'DMP-TRIAL-BAL-2020'!O794</f>
        <v>0</v>
      </c>
      <c r="W794" s="529">
        <f>+'NF-KSF-TRIAL-BAL-2020'!P794+'RA-TRIAL-BAL-2020'!P794+'DES-TRIAL-BAL-2020'!P794+'DMP-TRIAL-BAL-2020'!P794</f>
        <v>0</v>
      </c>
      <c r="X794" s="528">
        <f>+'NF-KSF-TRIAL-BAL-2020'!Q794+'RA-TRIAL-BAL-2020'!Q794+'DES-TRIAL-BAL-2020'!Q794+'DMP-TRIAL-BAL-2020'!Q794</f>
        <v>0</v>
      </c>
      <c r="Y794" s="529">
        <f>+'NF-KSF-TRIAL-BAL-2020'!R794+'RA-TRIAL-BAL-2020'!R794+'DES-TRIAL-BAL-2020'!R794+'DMP-TRIAL-BAL-2020'!R794</f>
        <v>0</v>
      </c>
      <c r="Z794" s="528">
        <f>+'NF-KSF-TRIAL-BAL-2020'!S794+'RA-TRIAL-BAL-2020'!S794+'DES-TRIAL-BAL-2020'!S794+'DMP-TRIAL-BAL-2020'!S794</f>
        <v>0</v>
      </c>
      <c r="AA794" s="347">
        <f>+'NF-KSF-TRIAL-BAL-2020'!T794+'RA-TRIAL-BAL-2020'!T794+'DES-TRIAL-BAL-2020'!T794+'DMP-TRIAL-BAL-2020'!T794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+'NF-KSF-TRIAL-BAL-2020'!O795+'RA-TRIAL-BAL-2020'!O795+'DES-TRIAL-BAL-2020'!O795+'DMP-TRIAL-BAL-2020'!O795</f>
        <v>0</v>
      </c>
      <c r="W795" s="529">
        <f>+'NF-KSF-TRIAL-BAL-2020'!P795+'RA-TRIAL-BAL-2020'!P795+'DES-TRIAL-BAL-2020'!P795+'DMP-TRIAL-BAL-2020'!P795</f>
        <v>0</v>
      </c>
      <c r="X795" s="528">
        <f>+'NF-KSF-TRIAL-BAL-2020'!Q795+'RA-TRIAL-BAL-2020'!Q795+'DES-TRIAL-BAL-2020'!Q795+'DMP-TRIAL-BAL-2020'!Q795</f>
        <v>0</v>
      </c>
      <c r="Y795" s="529">
        <f>+'NF-KSF-TRIAL-BAL-2020'!R795+'RA-TRIAL-BAL-2020'!R795+'DES-TRIAL-BAL-2020'!R795+'DMP-TRIAL-BAL-2020'!R795</f>
        <v>0</v>
      </c>
      <c r="Z795" s="528">
        <f>+'NF-KSF-TRIAL-BAL-2020'!S795+'RA-TRIAL-BAL-2020'!S795+'DES-TRIAL-BAL-2020'!S795+'DMP-TRIAL-BAL-2020'!S795</f>
        <v>0</v>
      </c>
      <c r="AA795" s="347">
        <f>+'NF-KSF-TRIAL-BAL-2020'!T795+'RA-TRIAL-BAL-2020'!T795+'DES-TRIAL-BAL-2020'!T795+'DMP-TRIAL-BAL-2020'!T795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+'NF-KSF-TRIAL-BAL-2020'!O796+'RA-TRIAL-BAL-2020'!O796+'DES-TRIAL-BAL-2020'!O796+'DMP-TRIAL-BAL-2020'!O796</f>
        <v>0</v>
      </c>
      <c r="W796" s="529">
        <f>+'NF-KSF-TRIAL-BAL-2020'!P796+'RA-TRIAL-BAL-2020'!P796+'DES-TRIAL-BAL-2020'!P796+'DMP-TRIAL-BAL-2020'!P796</f>
        <v>0</v>
      </c>
      <c r="X796" s="528">
        <f>+'NF-KSF-TRIAL-BAL-2020'!Q796+'RA-TRIAL-BAL-2020'!Q796+'DES-TRIAL-BAL-2020'!Q796+'DMP-TRIAL-BAL-2020'!Q796</f>
        <v>0</v>
      </c>
      <c r="Y796" s="529">
        <f>+'NF-KSF-TRIAL-BAL-2020'!R796+'RA-TRIAL-BAL-2020'!R796+'DES-TRIAL-BAL-2020'!R796+'DMP-TRIAL-BAL-2020'!R796</f>
        <v>0</v>
      </c>
      <c r="Z796" s="528">
        <f>+'NF-KSF-TRIAL-BAL-2020'!S796+'RA-TRIAL-BAL-2020'!S796+'DES-TRIAL-BAL-2020'!S796+'DMP-TRIAL-BAL-2020'!S796</f>
        <v>0</v>
      </c>
      <c r="AA796" s="347">
        <f>+'NF-KSF-TRIAL-BAL-2020'!T796+'RA-TRIAL-BAL-2020'!T796+'DES-TRIAL-BAL-2020'!T796+'DMP-TRIAL-BAL-2020'!T796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+'NF-KSF-TRIAL-BAL-2020'!O797+'RA-TRIAL-BAL-2020'!O797+'DES-TRIAL-BAL-2020'!O797+'DMP-TRIAL-BAL-2020'!O797</f>
        <v>0</v>
      </c>
      <c r="W797" s="529">
        <f>+'NF-KSF-TRIAL-BAL-2020'!P797+'RA-TRIAL-BAL-2020'!P797+'DES-TRIAL-BAL-2020'!P797+'DMP-TRIAL-BAL-2020'!P797</f>
        <v>0</v>
      </c>
      <c r="X797" s="528">
        <f>+'NF-KSF-TRIAL-BAL-2020'!Q797+'RA-TRIAL-BAL-2020'!Q797+'DES-TRIAL-BAL-2020'!Q797+'DMP-TRIAL-BAL-2020'!Q797</f>
        <v>0</v>
      </c>
      <c r="Y797" s="529">
        <f>+'NF-KSF-TRIAL-BAL-2020'!R797+'RA-TRIAL-BAL-2020'!R797+'DES-TRIAL-BAL-2020'!R797+'DMP-TRIAL-BAL-2020'!R797</f>
        <v>0</v>
      </c>
      <c r="Z797" s="528">
        <f>+'NF-KSF-TRIAL-BAL-2020'!S797+'RA-TRIAL-BAL-2020'!S797+'DES-TRIAL-BAL-2020'!S797+'DMP-TRIAL-BAL-2020'!S797</f>
        <v>0</v>
      </c>
      <c r="AA797" s="347">
        <f>+'NF-KSF-TRIAL-BAL-2020'!T797+'RA-TRIAL-BAL-2020'!T797+'DES-TRIAL-BAL-2020'!T797+'DMP-TRIAL-BAL-2020'!T797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+'NF-KSF-TRIAL-BAL-2020'!O798+'RA-TRIAL-BAL-2020'!O798+'DES-TRIAL-BAL-2020'!O798+'DMP-TRIAL-BAL-2020'!O798</f>
        <v>0</v>
      </c>
      <c r="W798" s="529">
        <f>+'NF-KSF-TRIAL-BAL-2020'!P798+'RA-TRIAL-BAL-2020'!P798+'DES-TRIAL-BAL-2020'!P798+'DMP-TRIAL-BAL-2020'!P798</f>
        <v>0</v>
      </c>
      <c r="X798" s="528">
        <f>+'NF-KSF-TRIAL-BAL-2020'!Q798+'RA-TRIAL-BAL-2020'!Q798+'DES-TRIAL-BAL-2020'!Q798+'DMP-TRIAL-BAL-2020'!Q798</f>
        <v>0</v>
      </c>
      <c r="Y798" s="529">
        <f>+'NF-KSF-TRIAL-BAL-2020'!R798+'RA-TRIAL-BAL-2020'!R798+'DES-TRIAL-BAL-2020'!R798+'DMP-TRIAL-BAL-2020'!R798</f>
        <v>0</v>
      </c>
      <c r="Z798" s="528">
        <f>+'NF-KSF-TRIAL-BAL-2020'!S798+'RA-TRIAL-BAL-2020'!S798+'DES-TRIAL-BAL-2020'!S798+'DMP-TRIAL-BAL-2020'!S798</f>
        <v>0</v>
      </c>
      <c r="AA798" s="347">
        <f>+'NF-KSF-TRIAL-BAL-2020'!T798+'RA-TRIAL-BAL-2020'!T798+'DES-TRIAL-BAL-2020'!T798+'DMP-TRIAL-BAL-2020'!T798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+'NF-KSF-TRIAL-BAL-2020'!O799+'RA-TRIAL-BAL-2020'!O799+'DES-TRIAL-BAL-2020'!O799+'DMP-TRIAL-BAL-2020'!O799</f>
        <v>0</v>
      </c>
      <c r="W799" s="529">
        <f>+'NF-KSF-TRIAL-BAL-2020'!P799+'RA-TRIAL-BAL-2020'!P799+'DES-TRIAL-BAL-2020'!P799+'DMP-TRIAL-BAL-2020'!P799</f>
        <v>0</v>
      </c>
      <c r="X799" s="528">
        <f>+'NF-KSF-TRIAL-BAL-2020'!Q799+'RA-TRIAL-BAL-2020'!Q799+'DES-TRIAL-BAL-2020'!Q799+'DMP-TRIAL-BAL-2020'!Q799</f>
        <v>0</v>
      </c>
      <c r="Y799" s="529">
        <f>+'NF-KSF-TRIAL-BAL-2020'!R799+'RA-TRIAL-BAL-2020'!R799+'DES-TRIAL-BAL-2020'!R799+'DMP-TRIAL-BAL-2020'!R799</f>
        <v>0</v>
      </c>
      <c r="Z799" s="528">
        <f>+'NF-KSF-TRIAL-BAL-2020'!S799+'RA-TRIAL-BAL-2020'!S799+'DES-TRIAL-BAL-2020'!S799+'DMP-TRIAL-BAL-2020'!S799</f>
        <v>0</v>
      </c>
      <c r="AA799" s="347">
        <f>+'NF-KSF-TRIAL-BAL-2020'!T799+'RA-TRIAL-BAL-2020'!T799+'DES-TRIAL-BAL-2020'!T799+'DMP-TRIAL-BAL-2020'!T799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+'NF-KSF-TRIAL-BAL-2020'!O800+'RA-TRIAL-BAL-2020'!O800+'DES-TRIAL-BAL-2020'!O800+'DMP-TRIAL-BAL-2020'!O800</f>
        <v>0</v>
      </c>
      <c r="W800" s="529">
        <f>+'NF-KSF-TRIAL-BAL-2020'!P800+'RA-TRIAL-BAL-2020'!P800+'DES-TRIAL-BAL-2020'!P800+'DMP-TRIAL-BAL-2020'!P800</f>
        <v>0</v>
      </c>
      <c r="X800" s="528">
        <f>+'NF-KSF-TRIAL-BAL-2020'!Q800+'RA-TRIAL-BAL-2020'!Q800+'DES-TRIAL-BAL-2020'!Q800+'DMP-TRIAL-BAL-2020'!Q800</f>
        <v>0</v>
      </c>
      <c r="Y800" s="529">
        <f>+'NF-KSF-TRIAL-BAL-2020'!R800+'RA-TRIAL-BAL-2020'!R800+'DES-TRIAL-BAL-2020'!R800+'DMP-TRIAL-BAL-2020'!R800</f>
        <v>0</v>
      </c>
      <c r="Z800" s="528">
        <f>+'NF-KSF-TRIAL-BAL-2020'!S800+'RA-TRIAL-BAL-2020'!S800+'DES-TRIAL-BAL-2020'!S800+'DMP-TRIAL-BAL-2020'!S800</f>
        <v>0</v>
      </c>
      <c r="AA800" s="347">
        <f>+'NF-KSF-TRIAL-BAL-2020'!T800+'RA-TRIAL-BAL-2020'!T800+'DES-TRIAL-BAL-2020'!T800+'DMP-TRIAL-BAL-2020'!T800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+'NF-KSF-TRIAL-BAL-2020'!O801+'RA-TRIAL-BAL-2020'!O801+'DES-TRIAL-BAL-2020'!O801+'DMP-TRIAL-BAL-2020'!O801</f>
        <v>0</v>
      </c>
      <c r="W801" s="529">
        <f>+'NF-KSF-TRIAL-BAL-2020'!P801+'RA-TRIAL-BAL-2020'!P801+'DES-TRIAL-BAL-2020'!P801+'DMP-TRIAL-BAL-2020'!P801</f>
        <v>0</v>
      </c>
      <c r="X801" s="528">
        <f>+'NF-KSF-TRIAL-BAL-2020'!Q801+'RA-TRIAL-BAL-2020'!Q801+'DES-TRIAL-BAL-2020'!Q801+'DMP-TRIAL-BAL-2020'!Q801</f>
        <v>0</v>
      </c>
      <c r="Y801" s="529">
        <f>+'NF-KSF-TRIAL-BAL-2020'!R801+'RA-TRIAL-BAL-2020'!R801+'DES-TRIAL-BAL-2020'!R801+'DMP-TRIAL-BAL-2020'!R801</f>
        <v>0</v>
      </c>
      <c r="Z801" s="528">
        <f>+'NF-KSF-TRIAL-BAL-2020'!S801+'RA-TRIAL-BAL-2020'!S801+'DES-TRIAL-BAL-2020'!S801+'DMP-TRIAL-BAL-2020'!S801</f>
        <v>0</v>
      </c>
      <c r="AA801" s="347">
        <f>+'NF-KSF-TRIAL-BAL-2020'!T801+'RA-TRIAL-BAL-2020'!T801+'DES-TRIAL-BAL-2020'!T801+'DMP-TRIAL-BAL-2020'!T801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+'NF-KSF-TRIAL-BAL-2020'!O802+'RA-TRIAL-BAL-2020'!O802+'DES-TRIAL-BAL-2020'!O802+'DMP-TRIAL-BAL-2020'!O802</f>
        <v>0</v>
      </c>
      <c r="W802" s="529">
        <f>+'NF-KSF-TRIAL-BAL-2020'!P802+'RA-TRIAL-BAL-2020'!P802+'DES-TRIAL-BAL-2020'!P802+'DMP-TRIAL-BAL-2020'!P802</f>
        <v>0</v>
      </c>
      <c r="X802" s="528">
        <f>+'NF-KSF-TRIAL-BAL-2020'!Q802+'RA-TRIAL-BAL-2020'!Q802+'DES-TRIAL-BAL-2020'!Q802+'DMP-TRIAL-BAL-2020'!Q802</f>
        <v>0</v>
      </c>
      <c r="Y802" s="529">
        <f>+'NF-KSF-TRIAL-BAL-2020'!R802+'RA-TRIAL-BAL-2020'!R802+'DES-TRIAL-BAL-2020'!R802+'DMP-TRIAL-BAL-2020'!R802</f>
        <v>0</v>
      </c>
      <c r="Z802" s="528">
        <f>+'NF-KSF-TRIAL-BAL-2020'!S802+'RA-TRIAL-BAL-2020'!S802+'DES-TRIAL-BAL-2020'!S802+'DMP-TRIAL-BAL-2020'!S802</f>
        <v>0</v>
      </c>
      <c r="AA802" s="347">
        <f>+'NF-KSF-TRIAL-BAL-2020'!T802+'RA-TRIAL-BAL-2020'!T802+'DES-TRIAL-BAL-2020'!T802+'DMP-TRIAL-BAL-2020'!T802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+'NF-KSF-TRIAL-BAL-2020'!O803+'RA-TRIAL-BAL-2020'!O803+'DES-TRIAL-BAL-2020'!O803+'DMP-TRIAL-BAL-2020'!O803</f>
        <v>0</v>
      </c>
      <c r="W803" s="529">
        <f>+'NF-KSF-TRIAL-BAL-2020'!P803+'RA-TRIAL-BAL-2020'!P803+'DES-TRIAL-BAL-2020'!P803+'DMP-TRIAL-BAL-2020'!P803</f>
        <v>0</v>
      </c>
      <c r="X803" s="528">
        <f>+'NF-KSF-TRIAL-BAL-2020'!Q803+'RA-TRIAL-BAL-2020'!Q803+'DES-TRIAL-BAL-2020'!Q803+'DMP-TRIAL-BAL-2020'!Q803</f>
        <v>0</v>
      </c>
      <c r="Y803" s="529">
        <f>+'NF-KSF-TRIAL-BAL-2020'!R803+'RA-TRIAL-BAL-2020'!R803+'DES-TRIAL-BAL-2020'!R803+'DMP-TRIAL-BAL-2020'!R803</f>
        <v>0</v>
      </c>
      <c r="Z803" s="528">
        <f>+'NF-KSF-TRIAL-BAL-2020'!S803+'RA-TRIAL-BAL-2020'!S803+'DES-TRIAL-BAL-2020'!S803+'DMP-TRIAL-BAL-2020'!S803</f>
        <v>0</v>
      </c>
      <c r="AA803" s="347">
        <f>+'NF-KSF-TRIAL-BAL-2020'!T803+'RA-TRIAL-BAL-2020'!T803+'DES-TRIAL-BAL-2020'!T803+'DMP-TRIAL-BAL-2020'!T803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+'NF-KSF-TRIAL-BAL-2020'!O804+'RA-TRIAL-BAL-2020'!O804+'DES-TRIAL-BAL-2020'!O804+'DMP-TRIAL-BAL-2020'!O804</f>
        <v>0</v>
      </c>
      <c r="W804" s="529">
        <f>+'NF-KSF-TRIAL-BAL-2020'!P804+'RA-TRIAL-BAL-2020'!P804+'DES-TRIAL-BAL-2020'!P804+'DMP-TRIAL-BAL-2020'!P804</f>
        <v>0</v>
      </c>
      <c r="X804" s="528">
        <f>+'NF-KSF-TRIAL-BAL-2020'!Q804+'RA-TRIAL-BAL-2020'!Q804+'DES-TRIAL-BAL-2020'!Q804+'DMP-TRIAL-BAL-2020'!Q804</f>
        <v>0</v>
      </c>
      <c r="Y804" s="529">
        <f>+'NF-KSF-TRIAL-BAL-2020'!R804+'RA-TRIAL-BAL-2020'!R804+'DES-TRIAL-BAL-2020'!R804+'DMP-TRIAL-BAL-2020'!R804</f>
        <v>0</v>
      </c>
      <c r="Z804" s="528">
        <f>+'NF-KSF-TRIAL-BAL-2020'!S804+'RA-TRIAL-BAL-2020'!S804+'DES-TRIAL-BAL-2020'!S804+'DMP-TRIAL-BAL-2020'!S804</f>
        <v>0</v>
      </c>
      <c r="AA804" s="347">
        <f>+'NF-KSF-TRIAL-BAL-2020'!T804+'RA-TRIAL-BAL-2020'!T804+'DES-TRIAL-BAL-2020'!T804+'DMP-TRIAL-BAL-2020'!T804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+'NF-KSF-TRIAL-BAL-2020'!O805+'RA-TRIAL-BAL-2020'!O805+'DES-TRIAL-BAL-2020'!O805+'DMP-TRIAL-BAL-2020'!O805</f>
        <v>0</v>
      </c>
      <c r="W805" s="529">
        <f>+'NF-KSF-TRIAL-BAL-2020'!P805+'RA-TRIAL-BAL-2020'!P805+'DES-TRIAL-BAL-2020'!P805+'DMP-TRIAL-BAL-2020'!P805</f>
        <v>0</v>
      </c>
      <c r="X805" s="528">
        <f>+'NF-KSF-TRIAL-BAL-2020'!Q805+'RA-TRIAL-BAL-2020'!Q805+'DES-TRIAL-BAL-2020'!Q805+'DMP-TRIAL-BAL-2020'!Q805</f>
        <v>0</v>
      </c>
      <c r="Y805" s="529">
        <f>+'NF-KSF-TRIAL-BAL-2020'!R805+'RA-TRIAL-BAL-2020'!R805+'DES-TRIAL-BAL-2020'!R805+'DMP-TRIAL-BAL-2020'!R805</f>
        <v>0</v>
      </c>
      <c r="Z805" s="528">
        <f>+'NF-KSF-TRIAL-BAL-2020'!S805+'RA-TRIAL-BAL-2020'!S805+'DES-TRIAL-BAL-2020'!S805+'DMP-TRIAL-BAL-2020'!S805</f>
        <v>0</v>
      </c>
      <c r="AA805" s="347">
        <f>+'NF-KSF-TRIAL-BAL-2020'!T805+'RA-TRIAL-BAL-2020'!T805+'DES-TRIAL-BAL-2020'!T805+'DMP-TRIAL-BAL-2020'!T805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+'NF-KSF-TRIAL-BAL-2020'!O806+'RA-TRIAL-BAL-2020'!O806+'DES-TRIAL-BAL-2020'!O806+'DMP-TRIAL-BAL-2020'!O806</f>
        <v>0</v>
      </c>
      <c r="W806" s="529">
        <f>+'NF-KSF-TRIAL-BAL-2020'!P806+'RA-TRIAL-BAL-2020'!P806+'DES-TRIAL-BAL-2020'!P806+'DMP-TRIAL-BAL-2020'!P806</f>
        <v>0</v>
      </c>
      <c r="X806" s="528">
        <f>+'NF-KSF-TRIAL-BAL-2020'!Q806+'RA-TRIAL-BAL-2020'!Q806+'DES-TRIAL-BAL-2020'!Q806+'DMP-TRIAL-BAL-2020'!Q806</f>
        <v>0</v>
      </c>
      <c r="Y806" s="529">
        <f>+'NF-KSF-TRIAL-BAL-2020'!R806+'RA-TRIAL-BAL-2020'!R806+'DES-TRIAL-BAL-2020'!R806+'DMP-TRIAL-BAL-2020'!R806</f>
        <v>0</v>
      </c>
      <c r="Z806" s="528">
        <f>+'NF-KSF-TRIAL-BAL-2020'!S806+'RA-TRIAL-BAL-2020'!S806+'DES-TRIAL-BAL-2020'!S806+'DMP-TRIAL-BAL-2020'!S806</f>
        <v>0</v>
      </c>
      <c r="AA806" s="347">
        <f>+'NF-KSF-TRIAL-BAL-2020'!T806+'RA-TRIAL-BAL-2020'!T806+'DES-TRIAL-BAL-2020'!T806+'DMP-TRIAL-BAL-2020'!T806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+'NF-KSF-TRIAL-BAL-2020'!O807+'RA-TRIAL-BAL-2020'!O807+'DES-TRIAL-BAL-2020'!O807+'DMP-TRIAL-BAL-2020'!O807</f>
        <v>0</v>
      </c>
      <c r="W807" s="529">
        <f>+'NF-KSF-TRIAL-BAL-2020'!P807+'RA-TRIAL-BAL-2020'!P807+'DES-TRIAL-BAL-2020'!P807+'DMP-TRIAL-BAL-2020'!P807</f>
        <v>0</v>
      </c>
      <c r="X807" s="528">
        <f>+'NF-KSF-TRIAL-BAL-2020'!Q807+'RA-TRIAL-BAL-2020'!Q807+'DES-TRIAL-BAL-2020'!Q807+'DMP-TRIAL-BAL-2020'!Q807</f>
        <v>0</v>
      </c>
      <c r="Y807" s="529">
        <f>+'NF-KSF-TRIAL-BAL-2020'!R807+'RA-TRIAL-BAL-2020'!R807+'DES-TRIAL-BAL-2020'!R807+'DMP-TRIAL-BAL-2020'!R807</f>
        <v>0</v>
      </c>
      <c r="Z807" s="528">
        <f>+'NF-KSF-TRIAL-BAL-2020'!S807+'RA-TRIAL-BAL-2020'!S807+'DES-TRIAL-BAL-2020'!S807+'DMP-TRIAL-BAL-2020'!S807</f>
        <v>0</v>
      </c>
      <c r="AA807" s="347">
        <f>+'NF-KSF-TRIAL-BAL-2020'!T807+'RA-TRIAL-BAL-2020'!T807+'DES-TRIAL-BAL-2020'!T807+'DMP-TRIAL-BAL-2020'!T807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+'NF-KSF-TRIAL-BAL-2020'!O808+'RA-TRIAL-BAL-2020'!O808+'DES-TRIAL-BAL-2020'!O808+'DMP-TRIAL-BAL-2020'!O808</f>
        <v>0</v>
      </c>
      <c r="W808" s="529">
        <f>+'NF-KSF-TRIAL-BAL-2020'!P808+'RA-TRIAL-BAL-2020'!P808+'DES-TRIAL-BAL-2020'!P808+'DMP-TRIAL-BAL-2020'!P808</f>
        <v>0</v>
      </c>
      <c r="X808" s="528">
        <f>+'NF-KSF-TRIAL-BAL-2020'!Q808+'RA-TRIAL-BAL-2020'!Q808+'DES-TRIAL-BAL-2020'!Q808+'DMP-TRIAL-BAL-2020'!Q808</f>
        <v>0</v>
      </c>
      <c r="Y808" s="529">
        <f>+'NF-KSF-TRIAL-BAL-2020'!R808+'RA-TRIAL-BAL-2020'!R808+'DES-TRIAL-BAL-2020'!R808+'DMP-TRIAL-BAL-2020'!R808</f>
        <v>0</v>
      </c>
      <c r="Z808" s="528">
        <f>+'NF-KSF-TRIAL-BAL-2020'!S808+'RA-TRIAL-BAL-2020'!S808+'DES-TRIAL-BAL-2020'!S808+'DMP-TRIAL-BAL-2020'!S808</f>
        <v>0</v>
      </c>
      <c r="AA808" s="347">
        <f>+'NF-KSF-TRIAL-BAL-2020'!T808+'RA-TRIAL-BAL-2020'!T808+'DES-TRIAL-BAL-2020'!T808+'DMP-TRIAL-BAL-2020'!T808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+'NF-KSF-TRIAL-BAL-2020'!O809+'RA-TRIAL-BAL-2020'!O809+'DES-TRIAL-BAL-2020'!O809+'DMP-TRIAL-BAL-2020'!O809</f>
        <v>0</v>
      </c>
      <c r="W809" s="529">
        <f>+'NF-KSF-TRIAL-BAL-2020'!P809+'RA-TRIAL-BAL-2020'!P809+'DES-TRIAL-BAL-2020'!P809+'DMP-TRIAL-BAL-2020'!P809</f>
        <v>0</v>
      </c>
      <c r="X809" s="528">
        <f>+'NF-KSF-TRIAL-BAL-2020'!Q809+'RA-TRIAL-BAL-2020'!Q809+'DES-TRIAL-BAL-2020'!Q809+'DMP-TRIAL-BAL-2020'!Q809</f>
        <v>0</v>
      </c>
      <c r="Y809" s="529">
        <f>+'NF-KSF-TRIAL-BAL-2020'!R809+'RA-TRIAL-BAL-2020'!R809+'DES-TRIAL-BAL-2020'!R809+'DMP-TRIAL-BAL-2020'!R809</f>
        <v>0</v>
      </c>
      <c r="Z809" s="528">
        <f>+'NF-KSF-TRIAL-BAL-2020'!S809+'RA-TRIAL-BAL-2020'!S809+'DES-TRIAL-BAL-2020'!S809+'DMP-TRIAL-BAL-2020'!S809</f>
        <v>0</v>
      </c>
      <c r="AA809" s="347">
        <f>+'NF-KSF-TRIAL-BAL-2020'!T809+'RA-TRIAL-BAL-2020'!T809+'DES-TRIAL-BAL-2020'!T809+'DMP-TRIAL-BAL-2020'!T809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+'NF-KSF-TRIAL-BAL-2020'!O810+'RA-TRIAL-BAL-2020'!O810+'DES-TRIAL-BAL-2020'!O810+'DMP-TRIAL-BAL-2020'!O810</f>
        <v>0</v>
      </c>
      <c r="W810" s="529">
        <f>+'NF-KSF-TRIAL-BAL-2020'!P810+'RA-TRIAL-BAL-2020'!P810+'DES-TRIAL-BAL-2020'!P810+'DMP-TRIAL-BAL-2020'!P810</f>
        <v>0</v>
      </c>
      <c r="X810" s="528">
        <f>+'NF-KSF-TRIAL-BAL-2020'!Q810+'RA-TRIAL-BAL-2020'!Q810+'DES-TRIAL-BAL-2020'!Q810+'DMP-TRIAL-BAL-2020'!Q810</f>
        <v>0</v>
      </c>
      <c r="Y810" s="529">
        <f>+'NF-KSF-TRIAL-BAL-2020'!R810+'RA-TRIAL-BAL-2020'!R810+'DES-TRIAL-BAL-2020'!R810+'DMP-TRIAL-BAL-2020'!R810</f>
        <v>0</v>
      </c>
      <c r="Z810" s="528">
        <f>+'NF-KSF-TRIAL-BAL-2020'!S810+'RA-TRIAL-BAL-2020'!S810+'DES-TRIAL-BAL-2020'!S810+'DMP-TRIAL-BAL-2020'!S810</f>
        <v>0</v>
      </c>
      <c r="AA810" s="347">
        <f>+'NF-KSF-TRIAL-BAL-2020'!T810+'RA-TRIAL-BAL-2020'!T810+'DES-TRIAL-BAL-2020'!T810+'DMP-TRIAL-BAL-2020'!T810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+'NF-KSF-TRIAL-BAL-2020'!O811+'RA-TRIAL-BAL-2020'!O811+'DES-TRIAL-BAL-2020'!O811+'DMP-TRIAL-BAL-2020'!O811</f>
        <v>0</v>
      </c>
      <c r="W811" s="529">
        <f>+'NF-KSF-TRIAL-BAL-2020'!P811+'RA-TRIAL-BAL-2020'!P811+'DES-TRIAL-BAL-2020'!P811+'DMP-TRIAL-BAL-2020'!P811</f>
        <v>0</v>
      </c>
      <c r="X811" s="528">
        <f>+'NF-KSF-TRIAL-BAL-2020'!Q811+'RA-TRIAL-BAL-2020'!Q811+'DES-TRIAL-BAL-2020'!Q811+'DMP-TRIAL-BAL-2020'!Q811</f>
        <v>0</v>
      </c>
      <c r="Y811" s="529">
        <f>+'NF-KSF-TRIAL-BAL-2020'!R811+'RA-TRIAL-BAL-2020'!R811+'DES-TRIAL-BAL-2020'!R811+'DMP-TRIAL-BAL-2020'!R811</f>
        <v>0</v>
      </c>
      <c r="Z811" s="528">
        <f>+'NF-KSF-TRIAL-BAL-2020'!S811+'RA-TRIAL-BAL-2020'!S811+'DES-TRIAL-BAL-2020'!S811+'DMP-TRIAL-BAL-2020'!S811</f>
        <v>0</v>
      </c>
      <c r="AA811" s="347">
        <f>+'NF-KSF-TRIAL-BAL-2020'!T811+'RA-TRIAL-BAL-2020'!T811+'DES-TRIAL-BAL-2020'!T811+'DMP-TRIAL-BAL-2020'!T811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+'NF-KSF-TRIAL-BAL-2020'!O812+'RA-TRIAL-BAL-2020'!O812+'DES-TRIAL-BAL-2020'!O812+'DMP-TRIAL-BAL-2020'!O812</f>
        <v>0</v>
      </c>
      <c r="W812" s="529">
        <f>+'NF-KSF-TRIAL-BAL-2020'!P812+'RA-TRIAL-BAL-2020'!P812+'DES-TRIAL-BAL-2020'!P812+'DMP-TRIAL-BAL-2020'!P812</f>
        <v>0</v>
      </c>
      <c r="X812" s="528">
        <f>+'NF-KSF-TRIAL-BAL-2020'!Q812+'RA-TRIAL-BAL-2020'!Q812+'DES-TRIAL-BAL-2020'!Q812+'DMP-TRIAL-BAL-2020'!Q812</f>
        <v>0</v>
      </c>
      <c r="Y812" s="529">
        <f>+'NF-KSF-TRIAL-BAL-2020'!R812+'RA-TRIAL-BAL-2020'!R812+'DES-TRIAL-BAL-2020'!R812+'DMP-TRIAL-BAL-2020'!R812</f>
        <v>0</v>
      </c>
      <c r="Z812" s="528">
        <f>+'NF-KSF-TRIAL-BAL-2020'!S812+'RA-TRIAL-BAL-2020'!S812+'DES-TRIAL-BAL-2020'!S812+'DMP-TRIAL-BAL-2020'!S812</f>
        <v>0</v>
      </c>
      <c r="AA812" s="347">
        <f>+'NF-KSF-TRIAL-BAL-2020'!T812+'RA-TRIAL-BAL-2020'!T812+'DES-TRIAL-BAL-2020'!T812+'DMP-TRIAL-BAL-2020'!T812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+'NF-KSF-TRIAL-BAL-2020'!O813+'RA-TRIAL-BAL-2020'!O813+'DES-TRIAL-BAL-2020'!O813+'DMP-TRIAL-BAL-2020'!O813</f>
        <v>0</v>
      </c>
      <c r="W813" s="529">
        <f>+'NF-KSF-TRIAL-BAL-2020'!P813+'RA-TRIAL-BAL-2020'!P813+'DES-TRIAL-BAL-2020'!P813+'DMP-TRIAL-BAL-2020'!P813</f>
        <v>0</v>
      </c>
      <c r="X813" s="528">
        <f>+'NF-KSF-TRIAL-BAL-2020'!Q813+'RA-TRIAL-BAL-2020'!Q813+'DES-TRIAL-BAL-2020'!Q813+'DMP-TRIAL-BAL-2020'!Q813</f>
        <v>0</v>
      </c>
      <c r="Y813" s="529">
        <f>+'NF-KSF-TRIAL-BAL-2020'!R813+'RA-TRIAL-BAL-2020'!R813+'DES-TRIAL-BAL-2020'!R813+'DMP-TRIAL-BAL-2020'!R813</f>
        <v>0</v>
      </c>
      <c r="Z813" s="528">
        <f>+'NF-KSF-TRIAL-BAL-2020'!S813+'RA-TRIAL-BAL-2020'!S813+'DES-TRIAL-BAL-2020'!S813+'DMP-TRIAL-BAL-2020'!S813</f>
        <v>0</v>
      </c>
      <c r="AA813" s="347">
        <f>+'NF-KSF-TRIAL-BAL-2020'!T813+'RA-TRIAL-BAL-2020'!T813+'DES-TRIAL-BAL-2020'!T813+'DMP-TRIAL-BAL-2020'!T813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+'NF-KSF-TRIAL-BAL-2020'!O814+'RA-TRIAL-BAL-2020'!O814+'DES-TRIAL-BAL-2020'!O814+'DMP-TRIAL-BAL-2020'!O814</f>
        <v>0</v>
      </c>
      <c r="W814" s="529">
        <f>+'NF-KSF-TRIAL-BAL-2020'!P814+'RA-TRIAL-BAL-2020'!P814+'DES-TRIAL-BAL-2020'!P814+'DMP-TRIAL-BAL-2020'!P814</f>
        <v>0</v>
      </c>
      <c r="X814" s="528">
        <f>+'NF-KSF-TRIAL-BAL-2020'!Q814+'RA-TRIAL-BAL-2020'!Q814+'DES-TRIAL-BAL-2020'!Q814+'DMP-TRIAL-BAL-2020'!Q814</f>
        <v>0</v>
      </c>
      <c r="Y814" s="529">
        <f>+'NF-KSF-TRIAL-BAL-2020'!R814+'RA-TRIAL-BAL-2020'!R814+'DES-TRIAL-BAL-2020'!R814+'DMP-TRIAL-BAL-2020'!R814</f>
        <v>0</v>
      </c>
      <c r="Z814" s="528">
        <f>+'NF-KSF-TRIAL-BAL-2020'!S814+'RA-TRIAL-BAL-2020'!S814+'DES-TRIAL-BAL-2020'!S814+'DMP-TRIAL-BAL-2020'!S814</f>
        <v>0</v>
      </c>
      <c r="AA814" s="347">
        <f>+'NF-KSF-TRIAL-BAL-2020'!T814+'RA-TRIAL-BAL-2020'!T814+'DES-TRIAL-BAL-2020'!T814+'DMP-TRIAL-BAL-2020'!T814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+'NF-KSF-TRIAL-BAL-2020'!O815+'RA-TRIAL-BAL-2020'!O815+'DES-TRIAL-BAL-2020'!O815+'DMP-TRIAL-BAL-2020'!O815</f>
        <v>0</v>
      </c>
      <c r="W815" s="529">
        <f>+'NF-KSF-TRIAL-BAL-2020'!P815+'RA-TRIAL-BAL-2020'!P815+'DES-TRIAL-BAL-2020'!P815+'DMP-TRIAL-BAL-2020'!P815</f>
        <v>0</v>
      </c>
      <c r="X815" s="528">
        <f>+'NF-KSF-TRIAL-BAL-2020'!Q815+'RA-TRIAL-BAL-2020'!Q815+'DES-TRIAL-BAL-2020'!Q815+'DMP-TRIAL-BAL-2020'!Q815</f>
        <v>0</v>
      </c>
      <c r="Y815" s="529">
        <f>+'NF-KSF-TRIAL-BAL-2020'!R815+'RA-TRIAL-BAL-2020'!R815+'DES-TRIAL-BAL-2020'!R815+'DMP-TRIAL-BAL-2020'!R815</f>
        <v>0</v>
      </c>
      <c r="Z815" s="528">
        <f>+'NF-KSF-TRIAL-BAL-2020'!S815+'RA-TRIAL-BAL-2020'!S815+'DES-TRIAL-BAL-2020'!S815+'DMP-TRIAL-BAL-2020'!S815</f>
        <v>0</v>
      </c>
      <c r="AA815" s="347">
        <f>+'NF-KSF-TRIAL-BAL-2020'!T815+'RA-TRIAL-BAL-2020'!T815+'DES-TRIAL-BAL-2020'!T815+'DMP-TRIAL-BAL-2020'!T815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+'NF-KSF-TRIAL-BAL-2020'!O816+'RA-TRIAL-BAL-2020'!O816+'DES-TRIAL-BAL-2020'!O816+'DMP-TRIAL-BAL-2020'!O816</f>
        <v>0</v>
      </c>
      <c r="W816" s="529">
        <f>+'NF-KSF-TRIAL-BAL-2020'!P816+'RA-TRIAL-BAL-2020'!P816+'DES-TRIAL-BAL-2020'!P816+'DMP-TRIAL-BAL-2020'!P816</f>
        <v>0</v>
      </c>
      <c r="X816" s="528">
        <f>+'NF-KSF-TRIAL-BAL-2020'!Q816+'RA-TRIAL-BAL-2020'!Q816+'DES-TRIAL-BAL-2020'!Q816+'DMP-TRIAL-BAL-2020'!Q816</f>
        <v>0</v>
      </c>
      <c r="Y816" s="529">
        <f>+'NF-KSF-TRIAL-BAL-2020'!R816+'RA-TRIAL-BAL-2020'!R816+'DES-TRIAL-BAL-2020'!R816+'DMP-TRIAL-BAL-2020'!R816</f>
        <v>0</v>
      </c>
      <c r="Z816" s="528">
        <f>+'NF-KSF-TRIAL-BAL-2020'!S816+'RA-TRIAL-BAL-2020'!S816+'DES-TRIAL-BAL-2020'!S816+'DMP-TRIAL-BAL-2020'!S816</f>
        <v>0</v>
      </c>
      <c r="AA816" s="347">
        <f>+'NF-KSF-TRIAL-BAL-2020'!T816+'RA-TRIAL-BAL-2020'!T816+'DES-TRIAL-BAL-2020'!T816+'DMP-TRIAL-BAL-2020'!T816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+'NF-KSF-TRIAL-BAL-2020'!O817+'RA-TRIAL-BAL-2020'!O817+'DES-TRIAL-BAL-2020'!O817+'DMP-TRIAL-BAL-2020'!O817</f>
        <v>0</v>
      </c>
      <c r="W817" s="529">
        <f>+'NF-KSF-TRIAL-BAL-2020'!P817+'RA-TRIAL-BAL-2020'!P817+'DES-TRIAL-BAL-2020'!P817+'DMP-TRIAL-BAL-2020'!P817</f>
        <v>0</v>
      </c>
      <c r="X817" s="528">
        <f>+'NF-KSF-TRIAL-BAL-2020'!Q817+'RA-TRIAL-BAL-2020'!Q817+'DES-TRIAL-BAL-2020'!Q817+'DMP-TRIAL-BAL-2020'!Q817</f>
        <v>0</v>
      </c>
      <c r="Y817" s="529">
        <f>+'NF-KSF-TRIAL-BAL-2020'!R817+'RA-TRIAL-BAL-2020'!R817+'DES-TRIAL-BAL-2020'!R817+'DMP-TRIAL-BAL-2020'!R817</f>
        <v>0</v>
      </c>
      <c r="Z817" s="528">
        <f>+'NF-KSF-TRIAL-BAL-2020'!S817+'RA-TRIAL-BAL-2020'!S817+'DES-TRIAL-BAL-2020'!S817+'DMP-TRIAL-BAL-2020'!S817</f>
        <v>0</v>
      </c>
      <c r="AA817" s="347">
        <f>+'NF-KSF-TRIAL-BAL-2020'!T817+'RA-TRIAL-BAL-2020'!T817+'DES-TRIAL-BAL-2020'!T817+'DMP-TRIAL-BAL-2020'!T817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+'NF-KSF-TRIAL-BAL-2020'!O818+'RA-TRIAL-BAL-2020'!O818+'DES-TRIAL-BAL-2020'!O818+'DMP-TRIAL-BAL-2020'!O818</f>
        <v>0</v>
      </c>
      <c r="W818" s="529">
        <f>+'NF-KSF-TRIAL-BAL-2020'!P818+'RA-TRIAL-BAL-2020'!P818+'DES-TRIAL-BAL-2020'!P818+'DMP-TRIAL-BAL-2020'!P818</f>
        <v>0</v>
      </c>
      <c r="X818" s="528">
        <f>+'NF-KSF-TRIAL-BAL-2020'!Q818+'RA-TRIAL-BAL-2020'!Q818+'DES-TRIAL-BAL-2020'!Q818+'DMP-TRIAL-BAL-2020'!Q818</f>
        <v>0</v>
      </c>
      <c r="Y818" s="529">
        <f>+'NF-KSF-TRIAL-BAL-2020'!R818+'RA-TRIAL-BAL-2020'!R818+'DES-TRIAL-BAL-2020'!R818+'DMP-TRIAL-BAL-2020'!R818</f>
        <v>0</v>
      </c>
      <c r="Z818" s="528">
        <f>+'NF-KSF-TRIAL-BAL-2020'!S818+'RA-TRIAL-BAL-2020'!S818+'DES-TRIAL-BAL-2020'!S818+'DMP-TRIAL-BAL-2020'!S818</f>
        <v>0</v>
      </c>
      <c r="AA818" s="347">
        <f>+'NF-KSF-TRIAL-BAL-2020'!T818+'RA-TRIAL-BAL-2020'!T818+'DES-TRIAL-BAL-2020'!T818+'DMP-TRIAL-BAL-2020'!T818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+'NF-KSF-TRIAL-BAL-2020'!O819+'RA-TRIAL-BAL-2020'!O819+'DES-TRIAL-BAL-2020'!O819+'DMP-TRIAL-BAL-2020'!O819</f>
        <v>0</v>
      </c>
      <c r="W819" s="529">
        <f>+'NF-KSF-TRIAL-BAL-2020'!P819+'RA-TRIAL-BAL-2020'!P819+'DES-TRIAL-BAL-2020'!P819+'DMP-TRIAL-BAL-2020'!P819</f>
        <v>0</v>
      </c>
      <c r="X819" s="528">
        <f>+'NF-KSF-TRIAL-BAL-2020'!Q819+'RA-TRIAL-BAL-2020'!Q819+'DES-TRIAL-BAL-2020'!Q819+'DMP-TRIAL-BAL-2020'!Q819</f>
        <v>0</v>
      </c>
      <c r="Y819" s="529">
        <f>+'NF-KSF-TRIAL-BAL-2020'!R819+'RA-TRIAL-BAL-2020'!R819+'DES-TRIAL-BAL-2020'!R819+'DMP-TRIAL-BAL-2020'!R819</f>
        <v>0</v>
      </c>
      <c r="Z819" s="528">
        <f>+'NF-KSF-TRIAL-BAL-2020'!S819+'RA-TRIAL-BAL-2020'!S819+'DES-TRIAL-BAL-2020'!S819+'DMP-TRIAL-BAL-2020'!S819</f>
        <v>0</v>
      </c>
      <c r="AA819" s="347">
        <f>+'NF-KSF-TRIAL-BAL-2020'!T819+'RA-TRIAL-BAL-2020'!T819+'DES-TRIAL-BAL-2020'!T819+'DMP-TRIAL-BAL-2020'!T819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+'NF-KSF-TRIAL-BAL-2020'!O820+'RA-TRIAL-BAL-2020'!O820+'DES-TRIAL-BAL-2020'!O820+'DMP-TRIAL-BAL-2020'!O820</f>
        <v>0</v>
      </c>
      <c r="W820" s="529">
        <f>+'NF-KSF-TRIAL-BAL-2020'!P820+'RA-TRIAL-BAL-2020'!P820+'DES-TRIAL-BAL-2020'!P820+'DMP-TRIAL-BAL-2020'!P820</f>
        <v>0</v>
      </c>
      <c r="X820" s="528">
        <f>+'NF-KSF-TRIAL-BAL-2020'!Q820+'RA-TRIAL-BAL-2020'!Q820+'DES-TRIAL-BAL-2020'!Q820+'DMP-TRIAL-BAL-2020'!Q820</f>
        <v>0</v>
      </c>
      <c r="Y820" s="529">
        <f>+'NF-KSF-TRIAL-BAL-2020'!R820+'RA-TRIAL-BAL-2020'!R820+'DES-TRIAL-BAL-2020'!R820+'DMP-TRIAL-BAL-2020'!R820</f>
        <v>0</v>
      </c>
      <c r="Z820" s="528">
        <f>+'NF-KSF-TRIAL-BAL-2020'!S820+'RA-TRIAL-BAL-2020'!S820+'DES-TRIAL-BAL-2020'!S820+'DMP-TRIAL-BAL-2020'!S820</f>
        <v>0</v>
      </c>
      <c r="AA820" s="347">
        <f>+'NF-KSF-TRIAL-BAL-2020'!T820+'RA-TRIAL-BAL-2020'!T820+'DES-TRIAL-BAL-2020'!T820+'DMP-TRIAL-BAL-2020'!T820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+'NF-KSF-TRIAL-BAL-2020'!O821+'RA-TRIAL-BAL-2020'!O821+'DES-TRIAL-BAL-2020'!O821+'DMP-TRIAL-BAL-2020'!O821</f>
        <v>0</v>
      </c>
      <c r="W821" s="529">
        <f>+'NF-KSF-TRIAL-BAL-2020'!P821+'RA-TRIAL-BAL-2020'!P821+'DES-TRIAL-BAL-2020'!P821+'DMP-TRIAL-BAL-2020'!P821</f>
        <v>0</v>
      </c>
      <c r="X821" s="528">
        <f>+'NF-KSF-TRIAL-BAL-2020'!Q821+'RA-TRIAL-BAL-2020'!Q821+'DES-TRIAL-BAL-2020'!Q821+'DMP-TRIAL-BAL-2020'!Q821</f>
        <v>0</v>
      </c>
      <c r="Y821" s="529">
        <f>+'NF-KSF-TRIAL-BAL-2020'!R821+'RA-TRIAL-BAL-2020'!R821+'DES-TRIAL-BAL-2020'!R821+'DMP-TRIAL-BAL-2020'!R821</f>
        <v>0</v>
      </c>
      <c r="Z821" s="528">
        <f>+'NF-KSF-TRIAL-BAL-2020'!S821+'RA-TRIAL-BAL-2020'!S821+'DES-TRIAL-BAL-2020'!S821+'DMP-TRIAL-BAL-2020'!S821</f>
        <v>0</v>
      </c>
      <c r="AA821" s="347">
        <f>+'NF-KSF-TRIAL-BAL-2020'!T821+'RA-TRIAL-BAL-2020'!T821+'DES-TRIAL-BAL-2020'!T821+'DMP-TRIAL-BAL-2020'!T821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+'NF-KSF-TRIAL-BAL-2020'!O822+'RA-TRIAL-BAL-2020'!O822+'DES-TRIAL-BAL-2020'!O822+'DMP-TRIAL-BAL-2020'!O822</f>
        <v>0</v>
      </c>
      <c r="W822" s="529">
        <f>+'NF-KSF-TRIAL-BAL-2020'!P822+'RA-TRIAL-BAL-2020'!P822+'DES-TRIAL-BAL-2020'!P822+'DMP-TRIAL-BAL-2020'!P822</f>
        <v>0</v>
      </c>
      <c r="X822" s="528">
        <f>+'NF-KSF-TRIAL-BAL-2020'!Q822+'RA-TRIAL-BAL-2020'!Q822+'DES-TRIAL-BAL-2020'!Q822+'DMP-TRIAL-BAL-2020'!Q822</f>
        <v>0</v>
      </c>
      <c r="Y822" s="529">
        <f>+'NF-KSF-TRIAL-BAL-2020'!R822+'RA-TRIAL-BAL-2020'!R822+'DES-TRIAL-BAL-2020'!R822+'DMP-TRIAL-BAL-2020'!R822</f>
        <v>0</v>
      </c>
      <c r="Z822" s="528">
        <f>+'NF-KSF-TRIAL-BAL-2020'!S822+'RA-TRIAL-BAL-2020'!S822+'DES-TRIAL-BAL-2020'!S822+'DMP-TRIAL-BAL-2020'!S822</f>
        <v>0</v>
      </c>
      <c r="AA822" s="347">
        <f>+'NF-KSF-TRIAL-BAL-2020'!T822+'RA-TRIAL-BAL-2020'!T822+'DES-TRIAL-BAL-2020'!T822+'DMP-TRIAL-BAL-2020'!T822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+'NF-KSF-TRIAL-BAL-2020'!O823+'RA-TRIAL-BAL-2020'!O823+'DES-TRIAL-BAL-2020'!O823+'DMP-TRIAL-BAL-2020'!O823</f>
        <v>0</v>
      </c>
      <c r="W823" s="529">
        <f>+'NF-KSF-TRIAL-BAL-2020'!P823+'RA-TRIAL-BAL-2020'!P823+'DES-TRIAL-BAL-2020'!P823+'DMP-TRIAL-BAL-2020'!P823</f>
        <v>0</v>
      </c>
      <c r="X823" s="528">
        <f>+'NF-KSF-TRIAL-BAL-2020'!Q823+'RA-TRIAL-BAL-2020'!Q823+'DES-TRIAL-BAL-2020'!Q823+'DMP-TRIAL-BAL-2020'!Q823</f>
        <v>0</v>
      </c>
      <c r="Y823" s="529">
        <f>+'NF-KSF-TRIAL-BAL-2020'!R823+'RA-TRIAL-BAL-2020'!R823+'DES-TRIAL-BAL-2020'!R823+'DMP-TRIAL-BAL-2020'!R823</f>
        <v>0</v>
      </c>
      <c r="Z823" s="528">
        <f>+'NF-KSF-TRIAL-BAL-2020'!S823+'RA-TRIAL-BAL-2020'!S823+'DES-TRIAL-BAL-2020'!S823+'DMP-TRIAL-BAL-2020'!S823</f>
        <v>0</v>
      </c>
      <c r="AA823" s="347">
        <f>+'NF-KSF-TRIAL-BAL-2020'!T823+'RA-TRIAL-BAL-2020'!T823+'DES-TRIAL-BAL-2020'!T823+'DMP-TRIAL-BAL-2020'!T823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+'NF-KSF-TRIAL-BAL-2020'!O824+'RA-TRIAL-BAL-2020'!O824+'DES-TRIAL-BAL-2020'!O824+'DMP-TRIAL-BAL-2020'!O824</f>
        <v>0</v>
      </c>
      <c r="W824" s="529">
        <f>+'NF-KSF-TRIAL-BAL-2020'!P824+'RA-TRIAL-BAL-2020'!P824+'DES-TRIAL-BAL-2020'!P824+'DMP-TRIAL-BAL-2020'!P824</f>
        <v>0</v>
      </c>
      <c r="X824" s="528">
        <f>+'NF-KSF-TRIAL-BAL-2020'!Q824+'RA-TRIAL-BAL-2020'!Q824+'DES-TRIAL-BAL-2020'!Q824+'DMP-TRIAL-BAL-2020'!Q824</f>
        <v>0</v>
      </c>
      <c r="Y824" s="529">
        <f>+'NF-KSF-TRIAL-BAL-2020'!R824+'RA-TRIAL-BAL-2020'!R824+'DES-TRIAL-BAL-2020'!R824+'DMP-TRIAL-BAL-2020'!R824</f>
        <v>0</v>
      </c>
      <c r="Z824" s="528">
        <f>+'NF-KSF-TRIAL-BAL-2020'!S824+'RA-TRIAL-BAL-2020'!S824+'DES-TRIAL-BAL-2020'!S824+'DMP-TRIAL-BAL-2020'!S824</f>
        <v>0</v>
      </c>
      <c r="AA824" s="347">
        <f>+'NF-KSF-TRIAL-BAL-2020'!T824+'RA-TRIAL-BAL-2020'!T824+'DES-TRIAL-BAL-2020'!T824+'DMP-TRIAL-BAL-2020'!T824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+'NF-KSF-TRIAL-BAL-2020'!O825+'RA-TRIAL-BAL-2020'!O825+'DES-TRIAL-BAL-2020'!O825+'DMP-TRIAL-BAL-2020'!O825</f>
        <v>0</v>
      </c>
      <c r="W825" s="529">
        <f>+'NF-KSF-TRIAL-BAL-2020'!P825+'RA-TRIAL-BAL-2020'!P825+'DES-TRIAL-BAL-2020'!P825+'DMP-TRIAL-BAL-2020'!P825</f>
        <v>0</v>
      </c>
      <c r="X825" s="528">
        <f>+'NF-KSF-TRIAL-BAL-2020'!Q825+'RA-TRIAL-BAL-2020'!Q825+'DES-TRIAL-BAL-2020'!Q825+'DMP-TRIAL-BAL-2020'!Q825</f>
        <v>0</v>
      </c>
      <c r="Y825" s="529">
        <f>+'NF-KSF-TRIAL-BAL-2020'!R825+'RA-TRIAL-BAL-2020'!R825+'DES-TRIAL-BAL-2020'!R825+'DMP-TRIAL-BAL-2020'!R825</f>
        <v>0</v>
      </c>
      <c r="Z825" s="528">
        <f>+'NF-KSF-TRIAL-BAL-2020'!S825+'RA-TRIAL-BAL-2020'!S825+'DES-TRIAL-BAL-2020'!S825+'DMP-TRIAL-BAL-2020'!S825</f>
        <v>0</v>
      </c>
      <c r="AA825" s="347">
        <f>+'NF-KSF-TRIAL-BAL-2020'!T825+'RA-TRIAL-BAL-2020'!T825+'DES-TRIAL-BAL-2020'!T825+'DMP-TRIAL-BAL-2020'!T825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+'NF-KSF-TRIAL-BAL-2020'!O826+'RA-TRIAL-BAL-2020'!O826+'DES-TRIAL-BAL-2020'!O826+'DMP-TRIAL-BAL-2020'!O826</f>
        <v>0</v>
      </c>
      <c r="W826" s="529">
        <f>+'NF-KSF-TRIAL-BAL-2020'!P826+'RA-TRIAL-BAL-2020'!P826+'DES-TRIAL-BAL-2020'!P826+'DMP-TRIAL-BAL-2020'!P826</f>
        <v>0</v>
      </c>
      <c r="X826" s="528">
        <f>+'NF-KSF-TRIAL-BAL-2020'!Q826+'RA-TRIAL-BAL-2020'!Q826+'DES-TRIAL-BAL-2020'!Q826+'DMP-TRIAL-BAL-2020'!Q826</f>
        <v>0</v>
      </c>
      <c r="Y826" s="529">
        <f>+'NF-KSF-TRIAL-BAL-2020'!R826+'RA-TRIAL-BAL-2020'!R826+'DES-TRIAL-BAL-2020'!R826+'DMP-TRIAL-BAL-2020'!R826</f>
        <v>0</v>
      </c>
      <c r="Z826" s="528">
        <f>+'NF-KSF-TRIAL-BAL-2020'!S826+'RA-TRIAL-BAL-2020'!S826+'DES-TRIAL-BAL-2020'!S826+'DMP-TRIAL-BAL-2020'!S826</f>
        <v>0</v>
      </c>
      <c r="AA826" s="347">
        <f>+'NF-KSF-TRIAL-BAL-2020'!T826+'RA-TRIAL-BAL-2020'!T826+'DES-TRIAL-BAL-2020'!T826+'DMP-TRIAL-BAL-2020'!T826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+'NF-KSF-TRIAL-BAL-2020'!O827+'RA-TRIAL-BAL-2020'!O827+'DES-TRIAL-BAL-2020'!O827+'DMP-TRIAL-BAL-2020'!O827</f>
        <v>0</v>
      </c>
      <c r="W827" s="529">
        <f>+'NF-KSF-TRIAL-BAL-2020'!P827+'RA-TRIAL-BAL-2020'!P827+'DES-TRIAL-BAL-2020'!P827+'DMP-TRIAL-BAL-2020'!P827</f>
        <v>0</v>
      </c>
      <c r="X827" s="528">
        <f>+'NF-KSF-TRIAL-BAL-2020'!Q827+'RA-TRIAL-BAL-2020'!Q827+'DES-TRIAL-BAL-2020'!Q827+'DMP-TRIAL-BAL-2020'!Q827</f>
        <v>0</v>
      </c>
      <c r="Y827" s="529">
        <f>+'NF-KSF-TRIAL-BAL-2020'!R827+'RA-TRIAL-BAL-2020'!R827+'DES-TRIAL-BAL-2020'!R827+'DMP-TRIAL-BAL-2020'!R827</f>
        <v>0</v>
      </c>
      <c r="Z827" s="528">
        <f>+'NF-KSF-TRIAL-BAL-2020'!S827+'RA-TRIAL-BAL-2020'!S827+'DES-TRIAL-BAL-2020'!S827+'DMP-TRIAL-BAL-2020'!S827</f>
        <v>0</v>
      </c>
      <c r="AA827" s="347">
        <f>+'NF-KSF-TRIAL-BAL-2020'!T827+'RA-TRIAL-BAL-2020'!T827+'DES-TRIAL-BAL-2020'!T827+'DMP-TRIAL-BAL-2020'!T827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+'NF-KSF-TRIAL-BAL-2020'!O828+'RA-TRIAL-BAL-2020'!O828+'DES-TRIAL-BAL-2020'!O828+'DMP-TRIAL-BAL-2020'!O828</f>
        <v>0</v>
      </c>
      <c r="W828" s="529">
        <f>+'NF-KSF-TRIAL-BAL-2020'!P828+'RA-TRIAL-BAL-2020'!P828+'DES-TRIAL-BAL-2020'!P828+'DMP-TRIAL-BAL-2020'!P828</f>
        <v>0</v>
      </c>
      <c r="X828" s="528">
        <f>+'NF-KSF-TRIAL-BAL-2020'!Q828+'RA-TRIAL-BAL-2020'!Q828+'DES-TRIAL-BAL-2020'!Q828+'DMP-TRIAL-BAL-2020'!Q828</f>
        <v>0</v>
      </c>
      <c r="Y828" s="529">
        <f>+'NF-KSF-TRIAL-BAL-2020'!R828+'RA-TRIAL-BAL-2020'!R828+'DES-TRIAL-BAL-2020'!R828+'DMP-TRIAL-BAL-2020'!R828</f>
        <v>0</v>
      </c>
      <c r="Z828" s="528">
        <f>+'NF-KSF-TRIAL-BAL-2020'!S828+'RA-TRIAL-BAL-2020'!S828+'DES-TRIAL-BAL-2020'!S828+'DMP-TRIAL-BAL-2020'!S828</f>
        <v>0</v>
      </c>
      <c r="AA828" s="347">
        <f>+'NF-KSF-TRIAL-BAL-2020'!T828+'RA-TRIAL-BAL-2020'!T828+'DES-TRIAL-BAL-2020'!T828+'DMP-TRIAL-BAL-2020'!T828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6701613.5899999999</v>
      </c>
      <c r="P829" s="13">
        <f t="shared" si="419"/>
        <v>6701613.5899999999</v>
      </c>
      <c r="Q829" s="32">
        <f t="shared" si="419"/>
        <v>431528.06</v>
      </c>
      <c r="R829" s="33">
        <f t="shared" si="419"/>
        <v>431528.06</v>
      </c>
      <c r="S829" s="32">
        <f t="shared" si="419"/>
        <v>6856289.4500000002</v>
      </c>
      <c r="T829" s="34">
        <f t="shared" si="419"/>
        <v>6856289.4500000002</v>
      </c>
      <c r="U829" s="51"/>
      <c r="V829" s="840">
        <f t="shared" ref="V829:AA829" si="420">+ROUND(+SUM(V14:V828),2)</f>
        <v>3629.45</v>
      </c>
      <c r="W829" s="841">
        <f t="shared" si="420"/>
        <v>3629.45</v>
      </c>
      <c r="X829" s="842">
        <f t="shared" si="420"/>
        <v>20545.919999999998</v>
      </c>
      <c r="Y829" s="843">
        <f t="shared" si="420"/>
        <v>20545.919999999998</v>
      </c>
      <c r="Z829" s="844">
        <f t="shared" si="420"/>
        <v>13794.94</v>
      </c>
      <c r="AA829" s="845">
        <f t="shared" si="420"/>
        <v>13794.94</v>
      </c>
      <c r="AB829" s="51"/>
      <c r="AC829" s="882">
        <f t="shared" ref="AC829:AH829" si="421">+ROUND(+SUM(AC14:AC828),2)</f>
        <v>0</v>
      </c>
      <c r="AD829" s="883">
        <f t="shared" si="421"/>
        <v>0</v>
      </c>
      <c r="AE829" s="884">
        <f t="shared" si="421"/>
        <v>0</v>
      </c>
      <c r="AF829" s="885">
        <f t="shared" si="421"/>
        <v>0</v>
      </c>
      <c r="AG829" s="886">
        <f t="shared" si="421"/>
        <v>0</v>
      </c>
      <c r="AH829" s="887">
        <f t="shared" si="421"/>
        <v>0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6705243.04</v>
      </c>
      <c r="AL829" s="1538">
        <f t="shared" si="422"/>
        <v>6705243.04</v>
      </c>
      <c r="AM829" s="1539">
        <f t="shared" si="422"/>
        <v>452073.98</v>
      </c>
      <c r="AN829" s="1540">
        <f t="shared" si="422"/>
        <v>452073.98</v>
      </c>
      <c r="AO829" s="1539">
        <f t="shared" si="422"/>
        <v>6870084.3899999997</v>
      </c>
      <c r="AP829" s="1541">
        <f t="shared" si="422"/>
        <v>6870084.3899999997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>
        <v>11033.86</v>
      </c>
      <c r="P832" s="329">
        <v>0</v>
      </c>
      <c r="Q832" s="325"/>
      <c r="R832" s="324"/>
      <c r="S832" s="326">
        <f>+IF(ABS(+O832+Q832)&gt;=ABS(P832+R832),+O832-P832+Q832-R832,0)</f>
        <v>11033.86</v>
      </c>
      <c r="T832" s="331">
        <v>0</v>
      </c>
      <c r="U832" s="51"/>
      <c r="V832" s="543">
        <f>+'NF-KSF-TRIAL-BAL-2020'!O832+'RA-TRIAL-BAL-2020'!O832+'DES-TRIAL-BAL-2020'!O832+'DMP-TRIAL-BAL-2020'!O832</f>
        <v>0</v>
      </c>
      <c r="W832" s="526">
        <f>+'NF-KSF-TRIAL-BAL-2020'!P832+'RA-TRIAL-BAL-2020'!P832+'DES-TRIAL-BAL-2020'!P832+'DMP-TRIAL-BAL-2020'!P832</f>
        <v>0</v>
      </c>
      <c r="X832" s="525">
        <f>+'NF-KSF-TRIAL-BAL-2020'!Q832+'RA-TRIAL-BAL-2020'!Q832+'DES-TRIAL-BAL-2020'!Q832+'DMP-TRIAL-BAL-2020'!Q832</f>
        <v>0</v>
      </c>
      <c r="Y832" s="526">
        <f>+'NF-KSF-TRIAL-BAL-2020'!R832+'RA-TRIAL-BAL-2020'!R832+'DES-TRIAL-BAL-2020'!R832+'DMP-TRIAL-BAL-2020'!R832</f>
        <v>0</v>
      </c>
      <c r="Z832" s="525">
        <f>+'NF-KSF-TRIAL-BAL-2020'!S832+'RA-TRIAL-BAL-2020'!S832+'DES-TRIAL-BAL-2020'!S832+'DMP-TRIAL-BAL-2020'!S832</f>
        <v>0</v>
      </c>
      <c r="AA832" s="527">
        <f>+'NF-KSF-TRIAL-BAL-2020'!T832+'RA-TRIAL-BAL-2020'!T832+'DES-TRIAL-BAL-2020'!T832+'DMP-TRIAL-BAL-2020'!T832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11033.86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11033.86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41">
        <f>+'NF-KSF-TRIAL-BAL-2020'!O833+'RA-TRIAL-BAL-2020'!O833+'DES-TRIAL-BAL-2020'!O833+'DMP-TRIAL-BAL-2020'!O833</f>
        <v>0</v>
      </c>
      <c r="W833" s="529">
        <f>+'NF-KSF-TRIAL-BAL-2020'!P833+'RA-TRIAL-BAL-2020'!P833+'DES-TRIAL-BAL-2020'!P833+'DMP-TRIAL-BAL-2020'!P833</f>
        <v>0</v>
      </c>
      <c r="X833" s="528">
        <f>+'NF-KSF-TRIAL-BAL-2020'!Q833+'RA-TRIAL-BAL-2020'!Q833+'DES-TRIAL-BAL-2020'!Q833+'DMP-TRIAL-BAL-2020'!Q833</f>
        <v>0</v>
      </c>
      <c r="Y833" s="529">
        <f>+'NF-KSF-TRIAL-BAL-2020'!R833+'RA-TRIAL-BAL-2020'!R833+'DES-TRIAL-BAL-2020'!R833+'DMP-TRIAL-BAL-2020'!R833</f>
        <v>0</v>
      </c>
      <c r="Z833" s="528">
        <f>+'NF-KSF-TRIAL-BAL-2020'!S833+'RA-TRIAL-BAL-2020'!S833+'DES-TRIAL-BAL-2020'!S833+'DMP-TRIAL-BAL-2020'!S833</f>
        <v>0</v>
      </c>
      <c r="AA833" s="347">
        <f>+'NF-KSF-TRIAL-BAL-2020'!T833+'RA-TRIAL-BAL-2020'!T833+'DES-TRIAL-BAL-2020'!T833+'DMP-TRIAL-BAL-2020'!T833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+'NF-KSF-TRIAL-BAL-2020'!O834+'RA-TRIAL-BAL-2020'!O834+'DES-TRIAL-BAL-2020'!O834+'DMP-TRIAL-BAL-2020'!O834</f>
        <v>0</v>
      </c>
      <c r="W834" s="529">
        <f>+'NF-KSF-TRIAL-BAL-2020'!P834+'RA-TRIAL-BAL-2020'!P834+'DES-TRIAL-BAL-2020'!P834+'DMP-TRIAL-BAL-2020'!P834</f>
        <v>0</v>
      </c>
      <c r="X834" s="528">
        <f>+'NF-KSF-TRIAL-BAL-2020'!Q834+'RA-TRIAL-BAL-2020'!Q834+'DES-TRIAL-BAL-2020'!Q834+'DMP-TRIAL-BAL-2020'!Q834</f>
        <v>0</v>
      </c>
      <c r="Y834" s="529">
        <f>+'NF-KSF-TRIAL-BAL-2020'!R834+'RA-TRIAL-BAL-2020'!R834+'DES-TRIAL-BAL-2020'!R834+'DMP-TRIAL-BAL-2020'!R834</f>
        <v>0</v>
      </c>
      <c r="Z834" s="528">
        <f>+'NF-KSF-TRIAL-BAL-2020'!S834+'RA-TRIAL-BAL-2020'!S834+'DES-TRIAL-BAL-2020'!S834+'DMP-TRIAL-BAL-2020'!S834</f>
        <v>0</v>
      </c>
      <c r="AA834" s="347">
        <f>+'NF-KSF-TRIAL-BAL-2020'!T834+'RA-TRIAL-BAL-2020'!T834+'DES-TRIAL-BAL-2020'!T834+'DMP-TRIAL-BAL-2020'!T834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1676.93</v>
      </c>
      <c r="Q835" s="122">
        <v>390.87</v>
      </c>
      <c r="R835" s="324">
        <v>2962.99</v>
      </c>
      <c r="S835" s="29">
        <v>0</v>
      </c>
      <c r="T835" s="28">
        <f>+IF(ABS(+O835+Q835)&lt;=ABS(P835+R835),-O835+P835-Q835+R835,0)</f>
        <v>4249.0499999999993</v>
      </c>
      <c r="U835" s="51"/>
      <c r="V835" s="541">
        <f>+'NF-KSF-TRIAL-BAL-2020'!O835+'RA-TRIAL-BAL-2020'!O835+'DES-TRIAL-BAL-2020'!O835+'DMP-TRIAL-BAL-2020'!O835</f>
        <v>0</v>
      </c>
      <c r="W835" s="529">
        <f>+'NF-KSF-TRIAL-BAL-2020'!P835+'RA-TRIAL-BAL-2020'!P835+'DES-TRIAL-BAL-2020'!P835+'DMP-TRIAL-BAL-2020'!P835</f>
        <v>0</v>
      </c>
      <c r="X835" s="528">
        <f>+'NF-KSF-TRIAL-BAL-2020'!Q835+'RA-TRIAL-BAL-2020'!Q835+'DES-TRIAL-BAL-2020'!Q835+'DMP-TRIAL-BAL-2020'!Q835</f>
        <v>0</v>
      </c>
      <c r="Y835" s="529">
        <f>+'NF-KSF-TRIAL-BAL-2020'!R835+'RA-TRIAL-BAL-2020'!R835+'DES-TRIAL-BAL-2020'!R835+'DMP-TRIAL-BAL-2020'!R835</f>
        <v>0</v>
      </c>
      <c r="Z835" s="528">
        <f>+'NF-KSF-TRIAL-BAL-2020'!S835+'RA-TRIAL-BAL-2020'!S835+'DES-TRIAL-BAL-2020'!S835+'DMP-TRIAL-BAL-2020'!S835</f>
        <v>0</v>
      </c>
      <c r="AA835" s="347">
        <f>+'NF-KSF-TRIAL-BAL-2020'!T835+'RA-TRIAL-BAL-2020'!T835+'DES-TRIAL-BAL-2020'!T835+'DMP-TRIAL-BAL-2020'!T835</f>
        <v>0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1676.93</v>
      </c>
      <c r="AM835" s="326">
        <f t="shared" si="425"/>
        <v>390.87</v>
      </c>
      <c r="AN835" s="970">
        <f t="shared" si="425"/>
        <v>2962.99</v>
      </c>
      <c r="AO835" s="330">
        <v>0</v>
      </c>
      <c r="AP835" s="28">
        <f>+T835+AA835+AH835</f>
        <v>4249.0499999999993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+'NF-KSF-TRIAL-BAL-2020'!O836+'RA-TRIAL-BAL-2020'!O836+'DES-TRIAL-BAL-2020'!O836+'DMP-TRIAL-BAL-2020'!O836</f>
        <v>0</v>
      </c>
      <c r="W836" s="529">
        <f>+'NF-KSF-TRIAL-BAL-2020'!P836+'RA-TRIAL-BAL-2020'!P836+'DES-TRIAL-BAL-2020'!P836+'DMP-TRIAL-BAL-2020'!P836</f>
        <v>0</v>
      </c>
      <c r="X836" s="528">
        <f>+'NF-KSF-TRIAL-BAL-2020'!Q836+'RA-TRIAL-BAL-2020'!Q836+'DES-TRIAL-BAL-2020'!Q836+'DMP-TRIAL-BAL-2020'!Q836</f>
        <v>0</v>
      </c>
      <c r="Y836" s="529">
        <f>+'NF-KSF-TRIAL-BAL-2020'!R836+'RA-TRIAL-BAL-2020'!R836+'DES-TRIAL-BAL-2020'!R836+'DMP-TRIAL-BAL-2020'!R836</f>
        <v>0</v>
      </c>
      <c r="Z836" s="528">
        <f>+'NF-KSF-TRIAL-BAL-2020'!S836+'RA-TRIAL-BAL-2020'!S836+'DES-TRIAL-BAL-2020'!S836+'DMP-TRIAL-BAL-2020'!S836</f>
        <v>0</v>
      </c>
      <c r="AA836" s="347">
        <f>+'NF-KSF-TRIAL-BAL-2020'!T836+'RA-TRIAL-BAL-2020'!T836+'DES-TRIAL-BAL-2020'!T836+'DMP-TRIAL-BAL-2020'!T836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+'NF-KSF-TRIAL-BAL-2020'!O837+'RA-TRIAL-BAL-2020'!O837+'DES-TRIAL-BAL-2020'!O837+'DMP-TRIAL-BAL-2020'!O837</f>
        <v>0</v>
      </c>
      <c r="W837" s="529">
        <f>+'NF-KSF-TRIAL-BAL-2020'!P837+'RA-TRIAL-BAL-2020'!P837+'DES-TRIAL-BAL-2020'!P837+'DMP-TRIAL-BAL-2020'!P837</f>
        <v>0</v>
      </c>
      <c r="X837" s="528">
        <f>+'NF-KSF-TRIAL-BAL-2020'!Q837+'RA-TRIAL-BAL-2020'!Q837+'DES-TRIAL-BAL-2020'!Q837+'DMP-TRIAL-BAL-2020'!Q837</f>
        <v>0</v>
      </c>
      <c r="Y837" s="529">
        <f>+'NF-KSF-TRIAL-BAL-2020'!R837+'RA-TRIAL-BAL-2020'!R837+'DES-TRIAL-BAL-2020'!R837+'DMP-TRIAL-BAL-2020'!R837</f>
        <v>0</v>
      </c>
      <c r="Z837" s="528">
        <f>+'NF-KSF-TRIAL-BAL-2020'!S837+'RA-TRIAL-BAL-2020'!S837+'DES-TRIAL-BAL-2020'!S837+'DMP-TRIAL-BAL-2020'!S837</f>
        <v>0</v>
      </c>
      <c r="AA837" s="347">
        <f>+'NF-KSF-TRIAL-BAL-2020'!T837+'RA-TRIAL-BAL-2020'!T837+'DES-TRIAL-BAL-2020'!T837+'DMP-TRIAL-BAL-2020'!T837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+'NF-KSF-TRIAL-BAL-2020'!O838+'RA-TRIAL-BAL-2020'!O838+'DES-TRIAL-BAL-2020'!O838+'DMP-TRIAL-BAL-2020'!O838</f>
        <v>0</v>
      </c>
      <c r="W838" s="529">
        <f>+'NF-KSF-TRIAL-BAL-2020'!P838+'RA-TRIAL-BAL-2020'!P838+'DES-TRIAL-BAL-2020'!P838+'DMP-TRIAL-BAL-2020'!P838</f>
        <v>0</v>
      </c>
      <c r="X838" s="528">
        <f>+'NF-KSF-TRIAL-BAL-2020'!Q838+'RA-TRIAL-BAL-2020'!Q838+'DES-TRIAL-BAL-2020'!Q838+'DMP-TRIAL-BAL-2020'!Q838</f>
        <v>0</v>
      </c>
      <c r="Y838" s="529">
        <f>+'NF-KSF-TRIAL-BAL-2020'!R838+'RA-TRIAL-BAL-2020'!R838+'DES-TRIAL-BAL-2020'!R838+'DMP-TRIAL-BAL-2020'!R838</f>
        <v>0</v>
      </c>
      <c r="Z838" s="528">
        <f>+'NF-KSF-TRIAL-BAL-2020'!S838+'RA-TRIAL-BAL-2020'!S838+'DES-TRIAL-BAL-2020'!S838+'DMP-TRIAL-BAL-2020'!S838</f>
        <v>0</v>
      </c>
      <c r="AA838" s="347">
        <f>+'NF-KSF-TRIAL-BAL-2020'!T838+'RA-TRIAL-BAL-2020'!T838+'DES-TRIAL-BAL-2020'!T838+'DMP-TRIAL-BAL-2020'!T838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+'NF-KSF-TRIAL-BAL-2020'!O839+'RA-TRIAL-BAL-2020'!O839+'DES-TRIAL-BAL-2020'!O839+'DMP-TRIAL-BAL-2020'!O839</f>
        <v>0</v>
      </c>
      <c r="W839" s="529">
        <f>+'NF-KSF-TRIAL-BAL-2020'!P839+'RA-TRIAL-BAL-2020'!P839+'DES-TRIAL-BAL-2020'!P839+'DMP-TRIAL-BAL-2020'!P839</f>
        <v>0</v>
      </c>
      <c r="X839" s="528">
        <f>+'NF-KSF-TRIAL-BAL-2020'!Q839+'RA-TRIAL-BAL-2020'!Q839+'DES-TRIAL-BAL-2020'!Q839+'DMP-TRIAL-BAL-2020'!Q839</f>
        <v>0</v>
      </c>
      <c r="Y839" s="529">
        <f>+'NF-KSF-TRIAL-BAL-2020'!R839+'RA-TRIAL-BAL-2020'!R839+'DES-TRIAL-BAL-2020'!R839+'DMP-TRIAL-BAL-2020'!R839</f>
        <v>0</v>
      </c>
      <c r="Z839" s="528">
        <f>+'NF-KSF-TRIAL-BAL-2020'!S839+'RA-TRIAL-BAL-2020'!S839+'DES-TRIAL-BAL-2020'!S839+'DMP-TRIAL-BAL-2020'!S839</f>
        <v>0</v>
      </c>
      <c r="AA839" s="347">
        <f>+'NF-KSF-TRIAL-BAL-2020'!T839+'RA-TRIAL-BAL-2020'!T839+'DES-TRIAL-BAL-2020'!T839+'DMP-TRIAL-BAL-2020'!T839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+'NF-KSF-TRIAL-BAL-2020'!O840+'RA-TRIAL-BAL-2020'!O840+'DES-TRIAL-BAL-2020'!O840+'DMP-TRIAL-BAL-2020'!O840</f>
        <v>0</v>
      </c>
      <c r="W840" s="529">
        <f>+'NF-KSF-TRIAL-BAL-2020'!P840+'RA-TRIAL-BAL-2020'!P840+'DES-TRIAL-BAL-2020'!P840+'DMP-TRIAL-BAL-2020'!P840</f>
        <v>0</v>
      </c>
      <c r="X840" s="528">
        <f>+'NF-KSF-TRIAL-BAL-2020'!Q840+'RA-TRIAL-BAL-2020'!Q840+'DES-TRIAL-BAL-2020'!Q840+'DMP-TRIAL-BAL-2020'!Q840</f>
        <v>0</v>
      </c>
      <c r="Y840" s="529">
        <f>+'NF-KSF-TRIAL-BAL-2020'!R840+'RA-TRIAL-BAL-2020'!R840+'DES-TRIAL-BAL-2020'!R840+'DMP-TRIAL-BAL-2020'!R840</f>
        <v>0</v>
      </c>
      <c r="Z840" s="528">
        <f>+'NF-KSF-TRIAL-BAL-2020'!S840+'RA-TRIAL-BAL-2020'!S840+'DES-TRIAL-BAL-2020'!S840+'DMP-TRIAL-BAL-2020'!S840</f>
        <v>0</v>
      </c>
      <c r="AA840" s="347">
        <f>+'NF-KSF-TRIAL-BAL-2020'!T840+'RA-TRIAL-BAL-2020'!T840+'DES-TRIAL-BAL-2020'!T840+'DMP-TRIAL-BAL-2020'!T840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+'NF-KSF-TRIAL-BAL-2020'!O841+'RA-TRIAL-BAL-2020'!O841+'DES-TRIAL-BAL-2020'!O841+'DMP-TRIAL-BAL-2020'!O841</f>
        <v>0</v>
      </c>
      <c r="W841" s="529">
        <f>+'NF-KSF-TRIAL-BAL-2020'!P841+'RA-TRIAL-BAL-2020'!P841+'DES-TRIAL-BAL-2020'!P841+'DMP-TRIAL-BAL-2020'!P841</f>
        <v>0</v>
      </c>
      <c r="X841" s="528">
        <f>+'NF-KSF-TRIAL-BAL-2020'!Q841+'RA-TRIAL-BAL-2020'!Q841+'DES-TRIAL-BAL-2020'!Q841+'DMP-TRIAL-BAL-2020'!Q841</f>
        <v>0</v>
      </c>
      <c r="Y841" s="529">
        <f>+'NF-KSF-TRIAL-BAL-2020'!R841+'RA-TRIAL-BAL-2020'!R841+'DES-TRIAL-BAL-2020'!R841+'DMP-TRIAL-BAL-2020'!R841</f>
        <v>0</v>
      </c>
      <c r="Z841" s="528">
        <f>+'NF-KSF-TRIAL-BAL-2020'!S841+'RA-TRIAL-BAL-2020'!S841+'DES-TRIAL-BAL-2020'!S841+'DMP-TRIAL-BAL-2020'!S841</f>
        <v>0</v>
      </c>
      <c r="AA841" s="347">
        <f>+'NF-KSF-TRIAL-BAL-2020'!T841+'RA-TRIAL-BAL-2020'!T841+'DES-TRIAL-BAL-2020'!T841+'DMP-TRIAL-BAL-2020'!T841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+'NF-KSF-TRIAL-BAL-2020'!O842+'RA-TRIAL-BAL-2020'!O842+'DES-TRIAL-BAL-2020'!O842+'DMP-TRIAL-BAL-2020'!O842</f>
        <v>0</v>
      </c>
      <c r="W842" s="529">
        <f>+'NF-KSF-TRIAL-BAL-2020'!P842+'RA-TRIAL-BAL-2020'!P842+'DES-TRIAL-BAL-2020'!P842+'DMP-TRIAL-BAL-2020'!P842</f>
        <v>0</v>
      </c>
      <c r="X842" s="528">
        <f>+'NF-KSF-TRIAL-BAL-2020'!Q842+'RA-TRIAL-BAL-2020'!Q842+'DES-TRIAL-BAL-2020'!Q842+'DMP-TRIAL-BAL-2020'!Q842</f>
        <v>0</v>
      </c>
      <c r="Y842" s="529">
        <f>+'NF-KSF-TRIAL-BAL-2020'!R842+'RA-TRIAL-BAL-2020'!R842+'DES-TRIAL-BAL-2020'!R842+'DMP-TRIAL-BAL-2020'!R842</f>
        <v>0</v>
      </c>
      <c r="Z842" s="528">
        <f>+'NF-KSF-TRIAL-BAL-2020'!S842+'RA-TRIAL-BAL-2020'!S842+'DES-TRIAL-BAL-2020'!S842+'DMP-TRIAL-BAL-2020'!S842</f>
        <v>0</v>
      </c>
      <c r="AA842" s="347">
        <f>+'NF-KSF-TRIAL-BAL-2020'!T842+'RA-TRIAL-BAL-2020'!T842+'DES-TRIAL-BAL-2020'!T842+'DMP-TRIAL-BAL-2020'!T842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+'NF-KSF-TRIAL-BAL-2020'!O843+'RA-TRIAL-BAL-2020'!O843+'DES-TRIAL-BAL-2020'!O843+'DMP-TRIAL-BAL-2020'!O843</f>
        <v>0</v>
      </c>
      <c r="W843" s="529">
        <f>+'NF-KSF-TRIAL-BAL-2020'!P843+'RA-TRIAL-BAL-2020'!P843+'DES-TRIAL-BAL-2020'!P843+'DMP-TRIAL-BAL-2020'!P843</f>
        <v>0</v>
      </c>
      <c r="X843" s="528">
        <f>+'NF-KSF-TRIAL-BAL-2020'!Q843+'RA-TRIAL-BAL-2020'!Q843+'DES-TRIAL-BAL-2020'!Q843+'DMP-TRIAL-BAL-2020'!Q843</f>
        <v>0</v>
      </c>
      <c r="Y843" s="529">
        <f>+'NF-KSF-TRIAL-BAL-2020'!R843+'RA-TRIAL-BAL-2020'!R843+'DES-TRIAL-BAL-2020'!R843+'DMP-TRIAL-BAL-2020'!R843</f>
        <v>0</v>
      </c>
      <c r="Z843" s="528">
        <f>+'NF-KSF-TRIAL-BAL-2020'!S843+'RA-TRIAL-BAL-2020'!S843+'DES-TRIAL-BAL-2020'!S843+'DMP-TRIAL-BAL-2020'!S843</f>
        <v>0</v>
      </c>
      <c r="AA843" s="347">
        <f>+'NF-KSF-TRIAL-BAL-2020'!T843+'RA-TRIAL-BAL-2020'!T843+'DES-TRIAL-BAL-2020'!T843+'DMP-TRIAL-BAL-2020'!T843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+'NF-KSF-TRIAL-BAL-2020'!O844+'RA-TRIAL-BAL-2020'!O844+'DES-TRIAL-BAL-2020'!O844+'DMP-TRIAL-BAL-2020'!O844</f>
        <v>0</v>
      </c>
      <c r="W844" s="529">
        <f>+'NF-KSF-TRIAL-BAL-2020'!P844+'RA-TRIAL-BAL-2020'!P844+'DES-TRIAL-BAL-2020'!P844+'DMP-TRIAL-BAL-2020'!P844</f>
        <v>0</v>
      </c>
      <c r="X844" s="528">
        <f>+'NF-KSF-TRIAL-BAL-2020'!Q844+'RA-TRIAL-BAL-2020'!Q844+'DES-TRIAL-BAL-2020'!Q844+'DMP-TRIAL-BAL-2020'!Q844</f>
        <v>0</v>
      </c>
      <c r="Y844" s="529">
        <f>+'NF-KSF-TRIAL-BAL-2020'!R844+'RA-TRIAL-BAL-2020'!R844+'DES-TRIAL-BAL-2020'!R844+'DMP-TRIAL-BAL-2020'!R844</f>
        <v>0</v>
      </c>
      <c r="Z844" s="528">
        <f>+'NF-KSF-TRIAL-BAL-2020'!S844+'RA-TRIAL-BAL-2020'!S844+'DES-TRIAL-BAL-2020'!S844+'DMP-TRIAL-BAL-2020'!S844</f>
        <v>0</v>
      </c>
      <c r="AA844" s="347">
        <f>+'NF-KSF-TRIAL-BAL-2020'!T844+'RA-TRIAL-BAL-2020'!T844+'DES-TRIAL-BAL-2020'!T844+'DMP-TRIAL-BAL-2020'!T844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+'NF-KSF-TRIAL-BAL-2020'!O845+'RA-TRIAL-BAL-2020'!O845+'DES-TRIAL-BAL-2020'!O845+'DMP-TRIAL-BAL-2020'!O845</f>
        <v>0</v>
      </c>
      <c r="W845" s="529">
        <f>+'NF-KSF-TRIAL-BAL-2020'!P845+'RA-TRIAL-BAL-2020'!P845+'DES-TRIAL-BAL-2020'!P845+'DMP-TRIAL-BAL-2020'!P845</f>
        <v>0</v>
      </c>
      <c r="X845" s="528">
        <f>+'NF-KSF-TRIAL-BAL-2020'!Q845+'RA-TRIAL-BAL-2020'!Q845+'DES-TRIAL-BAL-2020'!Q845+'DMP-TRIAL-BAL-2020'!Q845</f>
        <v>0</v>
      </c>
      <c r="Y845" s="529">
        <f>+'NF-KSF-TRIAL-BAL-2020'!R845+'RA-TRIAL-BAL-2020'!R845+'DES-TRIAL-BAL-2020'!R845+'DMP-TRIAL-BAL-2020'!R845</f>
        <v>0</v>
      </c>
      <c r="Z845" s="528">
        <f>+'NF-KSF-TRIAL-BAL-2020'!S845+'RA-TRIAL-BAL-2020'!S845+'DES-TRIAL-BAL-2020'!S845+'DMP-TRIAL-BAL-2020'!S845</f>
        <v>0</v>
      </c>
      <c r="AA845" s="347">
        <f>+'NF-KSF-TRIAL-BAL-2020'!T845+'RA-TRIAL-BAL-2020'!T845+'DES-TRIAL-BAL-2020'!T845+'DMP-TRIAL-BAL-2020'!T845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+'NF-KSF-TRIAL-BAL-2020'!O846+'RA-TRIAL-BAL-2020'!O846+'DES-TRIAL-BAL-2020'!O846+'DMP-TRIAL-BAL-2020'!O846</f>
        <v>0</v>
      </c>
      <c r="W846" s="529">
        <f>+'NF-KSF-TRIAL-BAL-2020'!P846+'RA-TRIAL-BAL-2020'!P846+'DES-TRIAL-BAL-2020'!P846+'DMP-TRIAL-BAL-2020'!P846</f>
        <v>0</v>
      </c>
      <c r="X846" s="528">
        <f>+'NF-KSF-TRIAL-BAL-2020'!Q846+'RA-TRIAL-BAL-2020'!Q846+'DES-TRIAL-BAL-2020'!Q846+'DMP-TRIAL-BAL-2020'!Q846</f>
        <v>0</v>
      </c>
      <c r="Y846" s="529">
        <f>+'NF-KSF-TRIAL-BAL-2020'!R846+'RA-TRIAL-BAL-2020'!R846+'DES-TRIAL-BAL-2020'!R846+'DMP-TRIAL-BAL-2020'!R846</f>
        <v>0</v>
      </c>
      <c r="Z846" s="528">
        <f>+'NF-KSF-TRIAL-BAL-2020'!S846+'RA-TRIAL-BAL-2020'!S846+'DES-TRIAL-BAL-2020'!S846+'DMP-TRIAL-BAL-2020'!S846</f>
        <v>0</v>
      </c>
      <c r="AA846" s="347">
        <f>+'NF-KSF-TRIAL-BAL-2020'!T846+'RA-TRIAL-BAL-2020'!T846+'DES-TRIAL-BAL-2020'!T846+'DMP-TRIAL-BAL-2020'!T846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+'NF-KSF-TRIAL-BAL-2020'!O847+'RA-TRIAL-BAL-2020'!O847+'DES-TRIAL-BAL-2020'!O847+'DMP-TRIAL-BAL-2020'!O847</f>
        <v>0</v>
      </c>
      <c r="W847" s="529">
        <f>+'NF-KSF-TRIAL-BAL-2020'!P847+'RA-TRIAL-BAL-2020'!P847+'DES-TRIAL-BAL-2020'!P847+'DMP-TRIAL-BAL-2020'!P847</f>
        <v>0</v>
      </c>
      <c r="X847" s="587">
        <f>+'NF-KSF-TRIAL-BAL-2020'!Q847+'RA-TRIAL-BAL-2020'!Q847+'DES-TRIAL-BAL-2020'!Q847+'DMP-TRIAL-BAL-2020'!Q847</f>
        <v>0</v>
      </c>
      <c r="Y847" s="586">
        <f>+'NF-KSF-TRIAL-BAL-2020'!R847+'RA-TRIAL-BAL-2020'!R847+'DES-TRIAL-BAL-2020'!R847+'DMP-TRIAL-BAL-2020'!R847</f>
        <v>0</v>
      </c>
      <c r="Z847" s="587">
        <f>+'NF-KSF-TRIAL-BAL-2020'!S847+'RA-TRIAL-BAL-2020'!S847+'DES-TRIAL-BAL-2020'!S847+'DMP-TRIAL-BAL-2020'!S847</f>
        <v>0</v>
      </c>
      <c r="AA847" s="588">
        <f>+'NF-KSF-TRIAL-BAL-2020'!T847+'RA-TRIAL-BAL-2020'!T847+'DES-TRIAL-BAL-2020'!T847+'DMP-TRIAL-BAL-2020'!T847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+'NF-KSF-TRIAL-BAL-2020'!O848+'RA-TRIAL-BAL-2020'!O848+'DES-TRIAL-BAL-2020'!O848+'DMP-TRIAL-BAL-2020'!O848</f>
        <v>0</v>
      </c>
      <c r="W848" s="529">
        <f>+'NF-KSF-TRIAL-BAL-2020'!P848+'RA-TRIAL-BAL-2020'!P848+'DES-TRIAL-BAL-2020'!P848+'DMP-TRIAL-BAL-2020'!P848</f>
        <v>0</v>
      </c>
      <c r="X848" s="528">
        <f>+'NF-KSF-TRIAL-BAL-2020'!Q848+'RA-TRIAL-BAL-2020'!Q848+'DES-TRIAL-BAL-2020'!Q848+'DMP-TRIAL-BAL-2020'!Q848</f>
        <v>0</v>
      </c>
      <c r="Y848" s="529">
        <f>+'NF-KSF-TRIAL-BAL-2020'!R848+'RA-TRIAL-BAL-2020'!R848+'DES-TRIAL-BAL-2020'!R848+'DMP-TRIAL-BAL-2020'!R848</f>
        <v>0</v>
      </c>
      <c r="Z848" s="528">
        <f>+'NF-KSF-TRIAL-BAL-2020'!S848+'RA-TRIAL-BAL-2020'!S848+'DES-TRIAL-BAL-2020'!S848+'DMP-TRIAL-BAL-2020'!S848</f>
        <v>0</v>
      </c>
      <c r="AA848" s="347">
        <f>+'NF-KSF-TRIAL-BAL-2020'!T848+'RA-TRIAL-BAL-2020'!T848+'DES-TRIAL-BAL-2020'!T848+'DMP-TRIAL-BAL-2020'!T848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2962.99</v>
      </c>
      <c r="R849" s="576"/>
      <c r="S849" s="583">
        <f t="shared" ref="S849:S867" si="433">+IF(ABS(+O849+Q849)&gt;=ABS(P849+R849),+O849-P849+Q849-R849,0)</f>
        <v>2962.99</v>
      </c>
      <c r="T849" s="580">
        <f t="shared" si="430"/>
        <v>0</v>
      </c>
      <c r="U849" s="51"/>
      <c r="V849" s="541">
        <f>+'NF-KSF-TRIAL-BAL-2020'!O849+'RA-TRIAL-BAL-2020'!O849+'DES-TRIAL-BAL-2020'!O849+'DMP-TRIAL-BAL-2020'!O849</f>
        <v>0</v>
      </c>
      <c r="W849" s="529">
        <f>+'NF-KSF-TRIAL-BAL-2020'!P849+'RA-TRIAL-BAL-2020'!P849+'DES-TRIAL-BAL-2020'!P849+'DMP-TRIAL-BAL-2020'!P849</f>
        <v>0</v>
      </c>
      <c r="X849" s="587">
        <f>+'NF-KSF-TRIAL-BAL-2020'!Q849+'RA-TRIAL-BAL-2020'!Q849+'DES-TRIAL-BAL-2020'!Q849+'DMP-TRIAL-BAL-2020'!Q849</f>
        <v>0</v>
      </c>
      <c r="Y849" s="586">
        <f>+'NF-KSF-TRIAL-BAL-2020'!R849+'RA-TRIAL-BAL-2020'!R849+'DES-TRIAL-BAL-2020'!R849+'DMP-TRIAL-BAL-2020'!R849</f>
        <v>0</v>
      </c>
      <c r="Z849" s="587">
        <f>+'NF-KSF-TRIAL-BAL-2020'!S849+'RA-TRIAL-BAL-2020'!S849+'DES-TRIAL-BAL-2020'!S849+'DMP-TRIAL-BAL-2020'!S849</f>
        <v>0</v>
      </c>
      <c r="AA849" s="588">
        <f>+'NF-KSF-TRIAL-BAL-2020'!T849+'RA-TRIAL-BAL-2020'!T849+'DES-TRIAL-BAL-2020'!T849+'DMP-TRIAL-BAL-2020'!T849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2962.99</v>
      </c>
      <c r="AN849" s="970">
        <f t="shared" si="429"/>
        <v>0</v>
      </c>
      <c r="AO849" s="27">
        <f t="shared" ref="AO849:AO867" si="435">+S849+Z849+AG849</f>
        <v>2962.99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14139.44</v>
      </c>
      <c r="R850" s="576"/>
      <c r="S850" s="583">
        <f t="shared" si="433"/>
        <v>14139.44</v>
      </c>
      <c r="T850" s="580">
        <f t="shared" si="430"/>
        <v>0</v>
      </c>
      <c r="U850" s="51"/>
      <c r="V850" s="541">
        <f>+'NF-KSF-TRIAL-BAL-2020'!O850+'RA-TRIAL-BAL-2020'!O850+'DES-TRIAL-BAL-2020'!O850+'DMP-TRIAL-BAL-2020'!O850</f>
        <v>0</v>
      </c>
      <c r="W850" s="529">
        <f>+'NF-KSF-TRIAL-BAL-2020'!P850+'RA-TRIAL-BAL-2020'!P850+'DES-TRIAL-BAL-2020'!P850+'DMP-TRIAL-BAL-2020'!P850</f>
        <v>0</v>
      </c>
      <c r="X850" s="587">
        <f>+'NF-KSF-TRIAL-BAL-2020'!Q850+'RA-TRIAL-BAL-2020'!Q850+'DES-TRIAL-BAL-2020'!Q850+'DMP-TRIAL-BAL-2020'!Q850</f>
        <v>714.63</v>
      </c>
      <c r="Y850" s="586">
        <f>+'NF-KSF-TRIAL-BAL-2020'!R850+'RA-TRIAL-BAL-2020'!R850+'DES-TRIAL-BAL-2020'!R850+'DMP-TRIAL-BAL-2020'!R850</f>
        <v>0</v>
      </c>
      <c r="Z850" s="587">
        <f>+'NF-KSF-TRIAL-BAL-2020'!S850+'RA-TRIAL-BAL-2020'!S850+'DES-TRIAL-BAL-2020'!S850+'DMP-TRIAL-BAL-2020'!S850</f>
        <v>714.63</v>
      </c>
      <c r="AA850" s="588">
        <f>+'NF-KSF-TRIAL-BAL-2020'!T850+'RA-TRIAL-BAL-2020'!T850+'DES-TRIAL-BAL-2020'!T850+'DMP-TRIAL-BAL-2020'!T850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14854.07</v>
      </c>
      <c r="AN850" s="970">
        <f t="shared" si="429"/>
        <v>0</v>
      </c>
      <c r="AO850" s="27">
        <f t="shared" si="435"/>
        <v>14854.07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14530.31</v>
      </c>
      <c r="S851" s="583">
        <f t="shared" si="433"/>
        <v>0</v>
      </c>
      <c r="T851" s="580">
        <f t="shared" si="430"/>
        <v>14530.31</v>
      </c>
      <c r="U851" s="51"/>
      <c r="V851" s="541">
        <f>+'NF-KSF-TRIAL-BAL-2020'!O851+'RA-TRIAL-BAL-2020'!O851+'DES-TRIAL-BAL-2020'!O851+'DMP-TRIAL-BAL-2020'!O851</f>
        <v>0</v>
      </c>
      <c r="W851" s="529">
        <f>+'NF-KSF-TRIAL-BAL-2020'!P851+'RA-TRIAL-BAL-2020'!P851+'DES-TRIAL-BAL-2020'!P851+'DMP-TRIAL-BAL-2020'!P851</f>
        <v>0</v>
      </c>
      <c r="X851" s="587">
        <f>+'NF-KSF-TRIAL-BAL-2020'!Q851+'RA-TRIAL-BAL-2020'!Q851+'DES-TRIAL-BAL-2020'!Q851+'DMP-TRIAL-BAL-2020'!Q851</f>
        <v>0</v>
      </c>
      <c r="Y851" s="586">
        <f>+'NF-KSF-TRIAL-BAL-2020'!R851+'RA-TRIAL-BAL-2020'!R851+'DES-TRIAL-BAL-2020'!R851+'DMP-TRIAL-BAL-2020'!R851</f>
        <v>714.63</v>
      </c>
      <c r="Z851" s="587">
        <f>+'NF-KSF-TRIAL-BAL-2020'!S851+'RA-TRIAL-BAL-2020'!S851+'DES-TRIAL-BAL-2020'!S851+'DMP-TRIAL-BAL-2020'!S851</f>
        <v>0</v>
      </c>
      <c r="AA851" s="588">
        <f>+'NF-KSF-TRIAL-BAL-2020'!T851+'RA-TRIAL-BAL-2020'!T851+'DES-TRIAL-BAL-2020'!T851+'DMP-TRIAL-BAL-2020'!T851</f>
        <v>714.63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15244.94</v>
      </c>
      <c r="AO851" s="27">
        <f t="shared" si="435"/>
        <v>0</v>
      </c>
      <c r="AP851" s="28">
        <f t="shared" si="431"/>
        <v>15244.939999999999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+'NF-KSF-TRIAL-BAL-2020'!O852+'RA-TRIAL-BAL-2020'!O852+'DES-TRIAL-BAL-2020'!O852+'DMP-TRIAL-BAL-2020'!O852</f>
        <v>0</v>
      </c>
      <c r="W852" s="529">
        <f>+'NF-KSF-TRIAL-BAL-2020'!P852+'RA-TRIAL-BAL-2020'!P852+'DES-TRIAL-BAL-2020'!P852+'DMP-TRIAL-BAL-2020'!P852</f>
        <v>0</v>
      </c>
      <c r="X852" s="587">
        <f>+'NF-KSF-TRIAL-BAL-2020'!Q852+'RA-TRIAL-BAL-2020'!Q852+'DES-TRIAL-BAL-2020'!Q852+'DMP-TRIAL-BAL-2020'!Q852</f>
        <v>0</v>
      </c>
      <c r="Y852" s="586">
        <f>+'NF-KSF-TRIAL-BAL-2020'!R852+'RA-TRIAL-BAL-2020'!R852+'DES-TRIAL-BAL-2020'!R852+'DMP-TRIAL-BAL-2020'!R852</f>
        <v>0</v>
      </c>
      <c r="Z852" s="587">
        <f>+'NF-KSF-TRIAL-BAL-2020'!S852+'RA-TRIAL-BAL-2020'!S852+'DES-TRIAL-BAL-2020'!S852+'DMP-TRIAL-BAL-2020'!S852</f>
        <v>0</v>
      </c>
      <c r="AA852" s="588">
        <f>+'NF-KSF-TRIAL-BAL-2020'!T852+'RA-TRIAL-BAL-2020'!T852+'DES-TRIAL-BAL-2020'!T852+'DMP-TRIAL-BAL-2020'!T852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+'NF-KSF-TRIAL-BAL-2020'!O853+'RA-TRIAL-BAL-2020'!O853+'DES-TRIAL-BAL-2020'!O853+'DMP-TRIAL-BAL-2020'!O853</f>
        <v>0</v>
      </c>
      <c r="W853" s="529">
        <f>+'NF-KSF-TRIAL-BAL-2020'!P853+'RA-TRIAL-BAL-2020'!P853+'DES-TRIAL-BAL-2020'!P853+'DMP-TRIAL-BAL-2020'!P853</f>
        <v>0</v>
      </c>
      <c r="X853" s="587">
        <f>+'NF-KSF-TRIAL-BAL-2020'!Q853+'RA-TRIAL-BAL-2020'!Q853+'DES-TRIAL-BAL-2020'!Q853+'DMP-TRIAL-BAL-2020'!Q853</f>
        <v>0</v>
      </c>
      <c r="Y853" s="586">
        <f>+'NF-KSF-TRIAL-BAL-2020'!R853+'RA-TRIAL-BAL-2020'!R853+'DES-TRIAL-BAL-2020'!R853+'DMP-TRIAL-BAL-2020'!R853</f>
        <v>0</v>
      </c>
      <c r="Z853" s="587">
        <f>+'NF-KSF-TRIAL-BAL-2020'!S853+'RA-TRIAL-BAL-2020'!S853+'DES-TRIAL-BAL-2020'!S853+'DMP-TRIAL-BAL-2020'!S853</f>
        <v>0</v>
      </c>
      <c r="AA853" s="588">
        <f>+'NF-KSF-TRIAL-BAL-2020'!T853+'RA-TRIAL-BAL-2020'!T853+'DES-TRIAL-BAL-2020'!T853+'DMP-TRIAL-BAL-2020'!T853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+'NF-KSF-TRIAL-BAL-2020'!O854+'RA-TRIAL-BAL-2020'!O854+'DES-TRIAL-BAL-2020'!O854+'DMP-TRIAL-BAL-2020'!O854</f>
        <v>0</v>
      </c>
      <c r="W854" s="529">
        <f>+'NF-KSF-TRIAL-BAL-2020'!P854+'RA-TRIAL-BAL-2020'!P854+'DES-TRIAL-BAL-2020'!P854+'DMP-TRIAL-BAL-2020'!P854</f>
        <v>0</v>
      </c>
      <c r="X854" s="587">
        <f>+'NF-KSF-TRIAL-BAL-2020'!Q854+'RA-TRIAL-BAL-2020'!Q854+'DES-TRIAL-BAL-2020'!Q854+'DMP-TRIAL-BAL-2020'!Q854</f>
        <v>0</v>
      </c>
      <c r="Y854" s="586">
        <f>+'NF-KSF-TRIAL-BAL-2020'!R854+'RA-TRIAL-BAL-2020'!R854+'DES-TRIAL-BAL-2020'!R854+'DMP-TRIAL-BAL-2020'!R854</f>
        <v>0</v>
      </c>
      <c r="Z854" s="587">
        <f>+'NF-KSF-TRIAL-BAL-2020'!S854+'RA-TRIAL-BAL-2020'!S854+'DES-TRIAL-BAL-2020'!S854+'DMP-TRIAL-BAL-2020'!S854</f>
        <v>0</v>
      </c>
      <c r="AA854" s="588">
        <f>+'NF-KSF-TRIAL-BAL-2020'!T854+'RA-TRIAL-BAL-2020'!T854+'DES-TRIAL-BAL-2020'!T854+'DMP-TRIAL-BAL-2020'!T854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+'NF-KSF-TRIAL-BAL-2020'!O855+'RA-TRIAL-BAL-2020'!O855+'DES-TRIAL-BAL-2020'!O855+'DMP-TRIAL-BAL-2020'!O855</f>
        <v>0</v>
      </c>
      <c r="W855" s="529">
        <f>+'NF-KSF-TRIAL-BAL-2020'!P855+'RA-TRIAL-BAL-2020'!P855+'DES-TRIAL-BAL-2020'!P855+'DMP-TRIAL-BAL-2020'!P855</f>
        <v>0</v>
      </c>
      <c r="X855" s="587">
        <f>+'NF-KSF-TRIAL-BAL-2020'!Q855+'RA-TRIAL-BAL-2020'!Q855+'DES-TRIAL-BAL-2020'!Q855+'DMP-TRIAL-BAL-2020'!Q855</f>
        <v>0</v>
      </c>
      <c r="Y855" s="586">
        <f>+'NF-KSF-TRIAL-BAL-2020'!R855+'RA-TRIAL-BAL-2020'!R855+'DES-TRIAL-BAL-2020'!R855+'DMP-TRIAL-BAL-2020'!R855</f>
        <v>0</v>
      </c>
      <c r="Z855" s="587">
        <f>+'NF-KSF-TRIAL-BAL-2020'!S855+'RA-TRIAL-BAL-2020'!S855+'DES-TRIAL-BAL-2020'!S855+'DMP-TRIAL-BAL-2020'!S855</f>
        <v>0</v>
      </c>
      <c r="AA855" s="588">
        <f>+'NF-KSF-TRIAL-BAL-2020'!T855+'RA-TRIAL-BAL-2020'!T855+'DES-TRIAL-BAL-2020'!T855+'DMP-TRIAL-BAL-2020'!T855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+'NF-KSF-TRIAL-BAL-2020'!O856+'RA-TRIAL-BAL-2020'!O856+'DES-TRIAL-BAL-2020'!O856+'DMP-TRIAL-BAL-2020'!O856</f>
        <v>0</v>
      </c>
      <c r="W856" s="529">
        <f>+'NF-KSF-TRIAL-BAL-2020'!P856+'RA-TRIAL-BAL-2020'!P856+'DES-TRIAL-BAL-2020'!P856+'DMP-TRIAL-BAL-2020'!P856</f>
        <v>0</v>
      </c>
      <c r="X856" s="587">
        <f>+'NF-KSF-TRIAL-BAL-2020'!Q856+'RA-TRIAL-BAL-2020'!Q856+'DES-TRIAL-BAL-2020'!Q856+'DMP-TRIAL-BAL-2020'!Q856</f>
        <v>0</v>
      </c>
      <c r="Y856" s="586">
        <f>+'NF-KSF-TRIAL-BAL-2020'!R856+'RA-TRIAL-BAL-2020'!R856+'DES-TRIAL-BAL-2020'!R856+'DMP-TRIAL-BAL-2020'!R856</f>
        <v>0</v>
      </c>
      <c r="Z856" s="587">
        <f>+'NF-KSF-TRIAL-BAL-2020'!S856+'RA-TRIAL-BAL-2020'!S856+'DES-TRIAL-BAL-2020'!S856+'DMP-TRIAL-BAL-2020'!S856</f>
        <v>0</v>
      </c>
      <c r="AA856" s="588">
        <f>+'NF-KSF-TRIAL-BAL-2020'!T856+'RA-TRIAL-BAL-2020'!T856+'DES-TRIAL-BAL-2020'!T856+'DMP-TRIAL-BAL-2020'!T856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14530.31</v>
      </c>
      <c r="S857" s="583">
        <f t="shared" si="433"/>
        <v>0</v>
      </c>
      <c r="T857" s="580">
        <f t="shared" si="430"/>
        <v>14530.31</v>
      </c>
      <c r="U857" s="51"/>
      <c r="V857" s="541">
        <f>+'NF-KSF-TRIAL-BAL-2020'!O857+'RA-TRIAL-BAL-2020'!O857+'DES-TRIAL-BAL-2020'!O857+'DMP-TRIAL-BAL-2020'!O857</f>
        <v>0</v>
      </c>
      <c r="W857" s="529">
        <f>+'NF-KSF-TRIAL-BAL-2020'!P857+'RA-TRIAL-BAL-2020'!P857+'DES-TRIAL-BAL-2020'!P857+'DMP-TRIAL-BAL-2020'!P857</f>
        <v>0</v>
      </c>
      <c r="X857" s="587">
        <f>+'NF-KSF-TRIAL-BAL-2020'!Q857+'RA-TRIAL-BAL-2020'!Q857+'DES-TRIAL-BAL-2020'!Q857+'DMP-TRIAL-BAL-2020'!Q857</f>
        <v>0</v>
      </c>
      <c r="Y857" s="586">
        <f>+'NF-KSF-TRIAL-BAL-2020'!R857+'RA-TRIAL-BAL-2020'!R857+'DES-TRIAL-BAL-2020'!R857+'DMP-TRIAL-BAL-2020'!R857</f>
        <v>714.63</v>
      </c>
      <c r="Z857" s="587">
        <f>+'NF-KSF-TRIAL-BAL-2020'!S857+'RA-TRIAL-BAL-2020'!S857+'DES-TRIAL-BAL-2020'!S857+'DMP-TRIAL-BAL-2020'!S857</f>
        <v>0</v>
      </c>
      <c r="AA857" s="588">
        <f>+'NF-KSF-TRIAL-BAL-2020'!T857+'RA-TRIAL-BAL-2020'!T857+'DES-TRIAL-BAL-2020'!T857+'DMP-TRIAL-BAL-2020'!T857</f>
        <v>714.63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15244.94</v>
      </c>
      <c r="AO857" s="27">
        <f t="shared" si="435"/>
        <v>0</v>
      </c>
      <c r="AP857" s="28">
        <f t="shared" si="431"/>
        <v>15244.939999999999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68142.25</v>
      </c>
      <c r="P858" s="9">
        <v>0</v>
      </c>
      <c r="Q858" s="122"/>
      <c r="R858" s="324"/>
      <c r="S858" s="27">
        <f t="shared" si="433"/>
        <v>68142.25</v>
      </c>
      <c r="T858" s="30">
        <v>0</v>
      </c>
      <c r="U858" s="51"/>
      <c r="V858" s="541">
        <f>+'NF-KSF-TRIAL-BAL-2020'!O858+'RA-TRIAL-BAL-2020'!O858+'DES-TRIAL-BAL-2020'!O858+'DMP-TRIAL-BAL-2020'!O858</f>
        <v>0</v>
      </c>
      <c r="W858" s="529">
        <f>+'NF-KSF-TRIAL-BAL-2020'!P858+'RA-TRIAL-BAL-2020'!P858+'DES-TRIAL-BAL-2020'!P858+'DMP-TRIAL-BAL-2020'!P858</f>
        <v>0</v>
      </c>
      <c r="X858" s="528">
        <f>+'NF-KSF-TRIAL-BAL-2020'!Q858+'RA-TRIAL-BAL-2020'!Q858+'DES-TRIAL-BAL-2020'!Q858+'DMP-TRIAL-BAL-2020'!Q858</f>
        <v>0</v>
      </c>
      <c r="Y858" s="529">
        <f>+'NF-KSF-TRIAL-BAL-2020'!R858+'RA-TRIAL-BAL-2020'!R858+'DES-TRIAL-BAL-2020'!R858+'DMP-TRIAL-BAL-2020'!R858</f>
        <v>0</v>
      </c>
      <c r="Z858" s="528">
        <f>+'NF-KSF-TRIAL-BAL-2020'!S858+'RA-TRIAL-BAL-2020'!S858+'DES-TRIAL-BAL-2020'!S858+'DMP-TRIAL-BAL-2020'!S858</f>
        <v>0</v>
      </c>
      <c r="AA858" s="347">
        <f>+'NF-KSF-TRIAL-BAL-2020'!T858+'RA-TRIAL-BAL-2020'!T858+'DES-TRIAL-BAL-2020'!T858+'DMP-TRIAL-BAL-2020'!T858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68142.25</v>
      </c>
      <c r="AL858" s="9">
        <v>0</v>
      </c>
      <c r="AM858" s="326">
        <f t="shared" si="429"/>
        <v>0</v>
      </c>
      <c r="AN858" s="970">
        <f t="shared" si="429"/>
        <v>0</v>
      </c>
      <c r="AO858" s="27">
        <f t="shared" si="435"/>
        <v>68142.25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+'NF-KSF-TRIAL-BAL-2020'!O859+'RA-TRIAL-BAL-2020'!O859+'DES-TRIAL-BAL-2020'!O859+'DMP-TRIAL-BAL-2020'!O859</f>
        <v>0</v>
      </c>
      <c r="W859" s="529">
        <f>+'NF-KSF-TRIAL-BAL-2020'!P859+'RA-TRIAL-BAL-2020'!P859+'DES-TRIAL-BAL-2020'!P859+'DMP-TRIAL-BAL-2020'!P859</f>
        <v>0</v>
      </c>
      <c r="X859" s="528">
        <f>+'NF-KSF-TRIAL-BAL-2020'!Q859+'RA-TRIAL-BAL-2020'!Q859+'DES-TRIAL-BAL-2020'!Q859+'DMP-TRIAL-BAL-2020'!Q859</f>
        <v>0</v>
      </c>
      <c r="Y859" s="529">
        <f>+'NF-KSF-TRIAL-BAL-2020'!R859+'RA-TRIAL-BAL-2020'!R859+'DES-TRIAL-BAL-2020'!R859+'DMP-TRIAL-BAL-2020'!R859</f>
        <v>0</v>
      </c>
      <c r="Z859" s="528">
        <f>+'NF-KSF-TRIAL-BAL-2020'!S859+'RA-TRIAL-BAL-2020'!S859+'DES-TRIAL-BAL-2020'!S859+'DMP-TRIAL-BAL-2020'!S859</f>
        <v>0</v>
      </c>
      <c r="AA859" s="347">
        <f>+'NF-KSF-TRIAL-BAL-2020'!T859+'RA-TRIAL-BAL-2020'!T859+'DES-TRIAL-BAL-2020'!T859+'DMP-TRIAL-BAL-2020'!T859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+'NF-KSF-TRIAL-BAL-2020'!O860+'RA-TRIAL-BAL-2020'!O860+'DES-TRIAL-BAL-2020'!O860+'DMP-TRIAL-BAL-2020'!O860</f>
        <v>0</v>
      </c>
      <c r="W860" s="529">
        <f>+'NF-KSF-TRIAL-BAL-2020'!P860+'RA-TRIAL-BAL-2020'!P860+'DES-TRIAL-BAL-2020'!P860+'DMP-TRIAL-BAL-2020'!P860</f>
        <v>0</v>
      </c>
      <c r="X860" s="528">
        <f>+'NF-KSF-TRIAL-BAL-2020'!Q860+'RA-TRIAL-BAL-2020'!Q860+'DES-TRIAL-BAL-2020'!Q860+'DMP-TRIAL-BAL-2020'!Q860</f>
        <v>0</v>
      </c>
      <c r="Y860" s="529">
        <f>+'NF-KSF-TRIAL-BAL-2020'!R860+'RA-TRIAL-BAL-2020'!R860+'DES-TRIAL-BAL-2020'!R860+'DMP-TRIAL-BAL-2020'!R860</f>
        <v>0</v>
      </c>
      <c r="Z860" s="528">
        <f>+'NF-KSF-TRIAL-BAL-2020'!S860+'RA-TRIAL-BAL-2020'!S860+'DES-TRIAL-BAL-2020'!S860+'DMP-TRIAL-BAL-2020'!S860</f>
        <v>0</v>
      </c>
      <c r="AA860" s="347">
        <f>+'NF-KSF-TRIAL-BAL-2020'!T860+'RA-TRIAL-BAL-2020'!T860+'DES-TRIAL-BAL-2020'!T860+'DMP-TRIAL-BAL-2020'!T860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/>
      <c r="P861" s="9">
        <v>0</v>
      </c>
      <c r="Q861" s="122"/>
      <c r="R861" s="324"/>
      <c r="S861" s="27">
        <f t="shared" si="433"/>
        <v>0</v>
      </c>
      <c r="T861" s="30">
        <v>0</v>
      </c>
      <c r="U861" s="51"/>
      <c r="V861" s="541">
        <f>+'NF-KSF-TRIAL-BAL-2020'!O861+'RA-TRIAL-BAL-2020'!O861+'DES-TRIAL-BAL-2020'!O861+'DMP-TRIAL-BAL-2020'!O861</f>
        <v>0</v>
      </c>
      <c r="W861" s="529">
        <f>+'NF-KSF-TRIAL-BAL-2020'!P861+'RA-TRIAL-BAL-2020'!P861+'DES-TRIAL-BAL-2020'!P861+'DMP-TRIAL-BAL-2020'!P861</f>
        <v>0</v>
      </c>
      <c r="X861" s="528">
        <f>+'NF-KSF-TRIAL-BAL-2020'!Q861+'RA-TRIAL-BAL-2020'!Q861+'DES-TRIAL-BAL-2020'!Q861+'DMP-TRIAL-BAL-2020'!Q861</f>
        <v>0</v>
      </c>
      <c r="Y861" s="529">
        <f>+'NF-KSF-TRIAL-BAL-2020'!R861+'RA-TRIAL-BAL-2020'!R861+'DES-TRIAL-BAL-2020'!R861+'DMP-TRIAL-BAL-2020'!R861</f>
        <v>0</v>
      </c>
      <c r="Z861" s="528">
        <f>+'NF-KSF-TRIAL-BAL-2020'!S861+'RA-TRIAL-BAL-2020'!S861+'DES-TRIAL-BAL-2020'!S861+'DMP-TRIAL-BAL-2020'!S861</f>
        <v>0</v>
      </c>
      <c r="AA861" s="347">
        <f>+'NF-KSF-TRIAL-BAL-2020'!T861+'RA-TRIAL-BAL-2020'!T861+'DES-TRIAL-BAL-2020'!T861+'DMP-TRIAL-BAL-2020'!T861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+'NF-KSF-TRIAL-BAL-2020'!O862+'RA-TRIAL-BAL-2020'!O862+'DES-TRIAL-BAL-2020'!O862+'DMP-TRIAL-BAL-2020'!O862</f>
        <v>0</v>
      </c>
      <c r="W862" s="529">
        <f>+'NF-KSF-TRIAL-BAL-2020'!P862+'RA-TRIAL-BAL-2020'!P862+'DES-TRIAL-BAL-2020'!P862+'DMP-TRIAL-BAL-2020'!P862</f>
        <v>0</v>
      </c>
      <c r="X862" s="528">
        <f>+'NF-KSF-TRIAL-BAL-2020'!Q862+'RA-TRIAL-BAL-2020'!Q862+'DES-TRIAL-BAL-2020'!Q862+'DMP-TRIAL-BAL-2020'!Q862</f>
        <v>0</v>
      </c>
      <c r="Y862" s="529">
        <f>+'NF-KSF-TRIAL-BAL-2020'!R862+'RA-TRIAL-BAL-2020'!R862+'DES-TRIAL-BAL-2020'!R862+'DMP-TRIAL-BAL-2020'!R862</f>
        <v>0</v>
      </c>
      <c r="Z862" s="528">
        <f>+'NF-KSF-TRIAL-BAL-2020'!S862+'RA-TRIAL-BAL-2020'!S862+'DES-TRIAL-BAL-2020'!S862+'DMP-TRIAL-BAL-2020'!S862</f>
        <v>0</v>
      </c>
      <c r="AA862" s="347">
        <f>+'NF-KSF-TRIAL-BAL-2020'!T862+'RA-TRIAL-BAL-2020'!T862+'DES-TRIAL-BAL-2020'!T862+'DMP-TRIAL-BAL-2020'!T862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+'NF-KSF-TRIAL-BAL-2020'!O863+'RA-TRIAL-BAL-2020'!O863+'DES-TRIAL-BAL-2020'!O863+'DMP-TRIAL-BAL-2020'!O863</f>
        <v>0</v>
      </c>
      <c r="W863" s="529">
        <f>+'NF-KSF-TRIAL-BAL-2020'!P863+'RA-TRIAL-BAL-2020'!P863+'DES-TRIAL-BAL-2020'!P863+'DMP-TRIAL-BAL-2020'!P863</f>
        <v>0</v>
      </c>
      <c r="X863" s="528">
        <f>+'NF-KSF-TRIAL-BAL-2020'!Q863+'RA-TRIAL-BAL-2020'!Q863+'DES-TRIAL-BAL-2020'!Q863+'DMP-TRIAL-BAL-2020'!Q863</f>
        <v>0</v>
      </c>
      <c r="Y863" s="529">
        <f>+'NF-KSF-TRIAL-BAL-2020'!R863+'RA-TRIAL-BAL-2020'!R863+'DES-TRIAL-BAL-2020'!R863+'DMP-TRIAL-BAL-2020'!R863</f>
        <v>0</v>
      </c>
      <c r="Z863" s="528">
        <f>+'NF-KSF-TRIAL-BAL-2020'!S863+'RA-TRIAL-BAL-2020'!S863+'DES-TRIAL-BAL-2020'!S863+'DMP-TRIAL-BAL-2020'!S863</f>
        <v>0</v>
      </c>
      <c r="AA863" s="347">
        <f>+'NF-KSF-TRIAL-BAL-2020'!T863+'RA-TRIAL-BAL-2020'!T863+'DES-TRIAL-BAL-2020'!T863+'DMP-TRIAL-BAL-2020'!T863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+'NF-KSF-TRIAL-BAL-2020'!O864+'RA-TRIAL-BAL-2020'!O864+'DES-TRIAL-BAL-2020'!O864+'DMP-TRIAL-BAL-2020'!O864</f>
        <v>0</v>
      </c>
      <c r="W864" s="529">
        <f>+'NF-KSF-TRIAL-BAL-2020'!P864+'RA-TRIAL-BAL-2020'!P864+'DES-TRIAL-BAL-2020'!P864+'DMP-TRIAL-BAL-2020'!P864</f>
        <v>0</v>
      </c>
      <c r="X864" s="587">
        <f>+'NF-KSF-TRIAL-BAL-2020'!Q864+'RA-TRIAL-BAL-2020'!Q864+'DES-TRIAL-BAL-2020'!Q864+'DMP-TRIAL-BAL-2020'!Q864</f>
        <v>0</v>
      </c>
      <c r="Y864" s="586">
        <f>+'NF-KSF-TRIAL-BAL-2020'!R864+'RA-TRIAL-BAL-2020'!R864+'DES-TRIAL-BAL-2020'!R864+'DMP-TRIAL-BAL-2020'!R864</f>
        <v>0</v>
      </c>
      <c r="Z864" s="587">
        <f>+'NF-KSF-TRIAL-BAL-2020'!S864+'RA-TRIAL-BAL-2020'!S864+'DES-TRIAL-BAL-2020'!S864+'DMP-TRIAL-BAL-2020'!S864</f>
        <v>0</v>
      </c>
      <c r="AA864" s="588">
        <f>+'NF-KSF-TRIAL-BAL-2020'!T864+'RA-TRIAL-BAL-2020'!T864+'DES-TRIAL-BAL-2020'!T864+'DMP-TRIAL-BAL-2020'!T864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+'NF-KSF-TRIAL-BAL-2020'!O865+'RA-TRIAL-BAL-2020'!O865+'DES-TRIAL-BAL-2020'!O865+'DMP-TRIAL-BAL-2020'!O865</f>
        <v>0</v>
      </c>
      <c r="W865" s="529">
        <f>+'NF-KSF-TRIAL-BAL-2020'!P865+'RA-TRIAL-BAL-2020'!P865+'DES-TRIAL-BAL-2020'!P865+'DMP-TRIAL-BAL-2020'!P865</f>
        <v>0</v>
      </c>
      <c r="X865" s="587">
        <f>+'NF-KSF-TRIAL-BAL-2020'!Q865+'RA-TRIAL-BAL-2020'!Q865+'DES-TRIAL-BAL-2020'!Q865+'DMP-TRIAL-BAL-2020'!Q865</f>
        <v>0</v>
      </c>
      <c r="Y865" s="586">
        <f>+'NF-KSF-TRIAL-BAL-2020'!R865+'RA-TRIAL-BAL-2020'!R865+'DES-TRIAL-BAL-2020'!R865+'DMP-TRIAL-BAL-2020'!R865</f>
        <v>0</v>
      </c>
      <c r="Z865" s="587">
        <f>+'NF-KSF-TRIAL-BAL-2020'!S865+'RA-TRIAL-BAL-2020'!S865+'DES-TRIAL-BAL-2020'!S865+'DMP-TRIAL-BAL-2020'!S865</f>
        <v>0</v>
      </c>
      <c r="AA865" s="588">
        <f>+'NF-KSF-TRIAL-BAL-2020'!T865+'RA-TRIAL-BAL-2020'!T865+'DES-TRIAL-BAL-2020'!T865+'DMP-TRIAL-BAL-2020'!T865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+'NF-KSF-TRIAL-BAL-2020'!O866+'RA-TRIAL-BAL-2020'!O866+'DES-TRIAL-BAL-2020'!O866+'DMP-TRIAL-BAL-2020'!O866</f>
        <v>0</v>
      </c>
      <c r="W866" s="529">
        <f>+'NF-KSF-TRIAL-BAL-2020'!P866+'RA-TRIAL-BAL-2020'!P866+'DES-TRIAL-BAL-2020'!P866+'DMP-TRIAL-BAL-2020'!P866</f>
        <v>0</v>
      </c>
      <c r="X866" s="528">
        <f>+'NF-KSF-TRIAL-BAL-2020'!Q866+'RA-TRIAL-BAL-2020'!Q866+'DES-TRIAL-BAL-2020'!Q866+'DMP-TRIAL-BAL-2020'!Q866</f>
        <v>0</v>
      </c>
      <c r="Y866" s="529">
        <f>+'NF-KSF-TRIAL-BAL-2020'!R866+'RA-TRIAL-BAL-2020'!R866+'DES-TRIAL-BAL-2020'!R866+'DMP-TRIAL-BAL-2020'!R866</f>
        <v>0</v>
      </c>
      <c r="Z866" s="528">
        <f>+'NF-KSF-TRIAL-BAL-2020'!S866+'RA-TRIAL-BAL-2020'!S866+'DES-TRIAL-BAL-2020'!S866+'DMP-TRIAL-BAL-2020'!S866</f>
        <v>0</v>
      </c>
      <c r="AA866" s="347">
        <f>+'NF-KSF-TRIAL-BAL-2020'!T866+'RA-TRIAL-BAL-2020'!T866+'DES-TRIAL-BAL-2020'!T866+'DMP-TRIAL-BAL-2020'!T866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+'NF-KSF-TRIAL-BAL-2020'!O867+'RA-TRIAL-BAL-2020'!O867+'DES-TRIAL-BAL-2020'!O867+'DMP-TRIAL-BAL-2020'!O867</f>
        <v>0</v>
      </c>
      <c r="W867" s="529">
        <f>+'NF-KSF-TRIAL-BAL-2020'!P867+'RA-TRIAL-BAL-2020'!P867+'DES-TRIAL-BAL-2020'!P867+'DMP-TRIAL-BAL-2020'!P867</f>
        <v>0</v>
      </c>
      <c r="X867" s="528">
        <f>+'NF-KSF-TRIAL-BAL-2020'!Q867+'RA-TRIAL-BAL-2020'!Q867+'DES-TRIAL-BAL-2020'!Q867+'DMP-TRIAL-BAL-2020'!Q867</f>
        <v>0</v>
      </c>
      <c r="Y867" s="529">
        <f>+'NF-KSF-TRIAL-BAL-2020'!R867+'RA-TRIAL-BAL-2020'!R867+'DES-TRIAL-BAL-2020'!R867+'DMP-TRIAL-BAL-2020'!R867</f>
        <v>0</v>
      </c>
      <c r="Z867" s="528">
        <f>+'NF-KSF-TRIAL-BAL-2020'!S867+'RA-TRIAL-BAL-2020'!S867+'DES-TRIAL-BAL-2020'!S867+'DMP-TRIAL-BAL-2020'!S867</f>
        <v>0</v>
      </c>
      <c r="AA867" s="347">
        <f>+'NF-KSF-TRIAL-BAL-2020'!T867+'RA-TRIAL-BAL-2020'!T867+'DES-TRIAL-BAL-2020'!T867+'DMP-TRIAL-BAL-2020'!T867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+'NF-KSF-TRIAL-BAL-2020'!O868+'RA-TRIAL-BAL-2020'!O868+'DES-TRIAL-BAL-2020'!O868+'DMP-TRIAL-BAL-2020'!O868</f>
        <v>0</v>
      </c>
      <c r="W868" s="529">
        <f>+'NF-KSF-TRIAL-BAL-2020'!P868+'RA-TRIAL-BAL-2020'!P868+'DES-TRIAL-BAL-2020'!P868+'DMP-TRIAL-BAL-2020'!P868</f>
        <v>0</v>
      </c>
      <c r="X868" s="528">
        <f>+'NF-KSF-TRIAL-BAL-2020'!Q868+'RA-TRIAL-BAL-2020'!Q868+'DES-TRIAL-BAL-2020'!Q868+'DMP-TRIAL-BAL-2020'!Q868</f>
        <v>0</v>
      </c>
      <c r="Y868" s="529">
        <f>+'NF-KSF-TRIAL-BAL-2020'!R868+'RA-TRIAL-BAL-2020'!R868+'DES-TRIAL-BAL-2020'!R868+'DMP-TRIAL-BAL-2020'!R868</f>
        <v>0</v>
      </c>
      <c r="Z868" s="528">
        <f>+'NF-KSF-TRIAL-BAL-2020'!S868+'RA-TRIAL-BAL-2020'!S868+'DES-TRIAL-BAL-2020'!S868+'DMP-TRIAL-BAL-2020'!S868</f>
        <v>0</v>
      </c>
      <c r="AA868" s="347">
        <f>+'NF-KSF-TRIAL-BAL-2020'!T868+'RA-TRIAL-BAL-2020'!T868+'DES-TRIAL-BAL-2020'!T868+'DMP-TRIAL-BAL-2020'!T868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+'NF-KSF-TRIAL-BAL-2020'!O869+'RA-TRIAL-BAL-2020'!O869+'DES-TRIAL-BAL-2020'!O869+'DMP-TRIAL-BAL-2020'!O869</f>
        <v>0</v>
      </c>
      <c r="W869" s="529">
        <f>+'NF-KSF-TRIAL-BAL-2020'!P869+'RA-TRIAL-BAL-2020'!P869+'DES-TRIAL-BAL-2020'!P869+'DMP-TRIAL-BAL-2020'!P869</f>
        <v>0</v>
      </c>
      <c r="X869" s="528">
        <f>+'NF-KSF-TRIAL-BAL-2020'!Q869+'RA-TRIAL-BAL-2020'!Q869+'DES-TRIAL-BAL-2020'!Q869+'DMP-TRIAL-BAL-2020'!Q869</f>
        <v>0</v>
      </c>
      <c r="Y869" s="529">
        <f>+'NF-KSF-TRIAL-BAL-2020'!R869+'RA-TRIAL-BAL-2020'!R869+'DES-TRIAL-BAL-2020'!R869+'DMP-TRIAL-BAL-2020'!R869</f>
        <v>0</v>
      </c>
      <c r="Z869" s="528">
        <f>+'NF-KSF-TRIAL-BAL-2020'!S869+'RA-TRIAL-BAL-2020'!S869+'DES-TRIAL-BAL-2020'!S869+'DMP-TRIAL-BAL-2020'!S869</f>
        <v>0</v>
      </c>
      <c r="AA869" s="347">
        <f>+'NF-KSF-TRIAL-BAL-2020'!T869+'RA-TRIAL-BAL-2020'!T869+'DES-TRIAL-BAL-2020'!T869+'DMP-TRIAL-BAL-2020'!T869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+'NF-KSF-TRIAL-BAL-2020'!O870+'RA-TRIAL-BAL-2020'!O870+'DES-TRIAL-BAL-2020'!O870+'DMP-TRIAL-BAL-2020'!O870</f>
        <v>0</v>
      </c>
      <c r="W870" s="529">
        <f>+'NF-KSF-TRIAL-BAL-2020'!P870+'RA-TRIAL-BAL-2020'!P870+'DES-TRIAL-BAL-2020'!P870+'DMP-TRIAL-BAL-2020'!P870</f>
        <v>0</v>
      </c>
      <c r="X870" s="528">
        <f>+'NF-KSF-TRIAL-BAL-2020'!Q870+'RA-TRIAL-BAL-2020'!Q870+'DES-TRIAL-BAL-2020'!Q870+'DMP-TRIAL-BAL-2020'!Q870</f>
        <v>0</v>
      </c>
      <c r="Y870" s="529">
        <f>+'NF-KSF-TRIAL-BAL-2020'!R870+'RA-TRIAL-BAL-2020'!R870+'DES-TRIAL-BAL-2020'!R870+'DMP-TRIAL-BAL-2020'!R870</f>
        <v>0</v>
      </c>
      <c r="Z870" s="528">
        <f>+'NF-KSF-TRIAL-BAL-2020'!S870+'RA-TRIAL-BAL-2020'!S870+'DES-TRIAL-BAL-2020'!S870+'DMP-TRIAL-BAL-2020'!S870</f>
        <v>0</v>
      </c>
      <c r="AA870" s="347">
        <f>+'NF-KSF-TRIAL-BAL-2020'!T870+'RA-TRIAL-BAL-2020'!T870+'DES-TRIAL-BAL-2020'!T870+'DMP-TRIAL-BAL-2020'!T870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+'NF-KSF-TRIAL-BAL-2020'!O871+'RA-TRIAL-BAL-2020'!O871+'DES-TRIAL-BAL-2020'!O871+'DMP-TRIAL-BAL-2020'!O871</f>
        <v>0</v>
      </c>
      <c r="W871" s="529">
        <f>+'NF-KSF-TRIAL-BAL-2020'!P871+'RA-TRIAL-BAL-2020'!P871+'DES-TRIAL-BAL-2020'!P871+'DMP-TRIAL-BAL-2020'!P871</f>
        <v>0</v>
      </c>
      <c r="X871" s="528">
        <f>+'NF-KSF-TRIAL-BAL-2020'!Q871+'RA-TRIAL-BAL-2020'!Q871+'DES-TRIAL-BAL-2020'!Q871+'DMP-TRIAL-BAL-2020'!Q871</f>
        <v>0</v>
      </c>
      <c r="Y871" s="529">
        <f>+'NF-KSF-TRIAL-BAL-2020'!R871+'RA-TRIAL-BAL-2020'!R871+'DES-TRIAL-BAL-2020'!R871+'DMP-TRIAL-BAL-2020'!R871</f>
        <v>0</v>
      </c>
      <c r="Z871" s="528">
        <f>+'NF-KSF-TRIAL-BAL-2020'!S871+'RA-TRIAL-BAL-2020'!S871+'DES-TRIAL-BAL-2020'!S871+'DMP-TRIAL-BAL-2020'!S871</f>
        <v>0</v>
      </c>
      <c r="AA871" s="347">
        <f>+'NF-KSF-TRIAL-BAL-2020'!T871+'RA-TRIAL-BAL-2020'!T871+'DES-TRIAL-BAL-2020'!T871+'DMP-TRIAL-BAL-2020'!T871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+'NF-KSF-TRIAL-BAL-2020'!O872+'RA-TRIAL-BAL-2020'!O872+'DES-TRIAL-BAL-2020'!O872+'DMP-TRIAL-BAL-2020'!O872</f>
        <v>0</v>
      </c>
      <c r="W872" s="529">
        <f>+'NF-KSF-TRIAL-BAL-2020'!P872+'RA-TRIAL-BAL-2020'!P872+'DES-TRIAL-BAL-2020'!P872+'DMP-TRIAL-BAL-2020'!P872</f>
        <v>0</v>
      </c>
      <c r="X872" s="528">
        <f>+'NF-KSF-TRIAL-BAL-2020'!Q872+'RA-TRIAL-BAL-2020'!Q872+'DES-TRIAL-BAL-2020'!Q872+'DMP-TRIAL-BAL-2020'!Q872</f>
        <v>0</v>
      </c>
      <c r="Y872" s="529">
        <f>+'NF-KSF-TRIAL-BAL-2020'!R872+'RA-TRIAL-BAL-2020'!R872+'DES-TRIAL-BAL-2020'!R872+'DMP-TRIAL-BAL-2020'!R872</f>
        <v>0</v>
      </c>
      <c r="Z872" s="528">
        <f>+'NF-KSF-TRIAL-BAL-2020'!S872+'RA-TRIAL-BAL-2020'!S872+'DES-TRIAL-BAL-2020'!S872+'DMP-TRIAL-BAL-2020'!S872</f>
        <v>0</v>
      </c>
      <c r="AA872" s="347">
        <f>+'NF-KSF-TRIAL-BAL-2020'!T872+'RA-TRIAL-BAL-2020'!T872+'DES-TRIAL-BAL-2020'!T872+'DMP-TRIAL-BAL-2020'!T872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+'NF-KSF-TRIAL-BAL-2020'!O873+'RA-TRIAL-BAL-2020'!O873+'DES-TRIAL-BAL-2020'!O873+'DMP-TRIAL-BAL-2020'!O873</f>
        <v>0</v>
      </c>
      <c r="W873" s="529">
        <f>+'NF-KSF-TRIAL-BAL-2020'!P873+'RA-TRIAL-BAL-2020'!P873+'DES-TRIAL-BAL-2020'!P873+'DMP-TRIAL-BAL-2020'!P873</f>
        <v>0</v>
      </c>
      <c r="X873" s="587">
        <f>+'NF-KSF-TRIAL-BAL-2020'!Q873+'RA-TRIAL-BAL-2020'!Q873+'DES-TRIAL-BAL-2020'!Q873+'DMP-TRIAL-BAL-2020'!Q873</f>
        <v>0</v>
      </c>
      <c r="Y873" s="586">
        <f>+'NF-KSF-TRIAL-BAL-2020'!R873+'RA-TRIAL-BAL-2020'!R873+'DES-TRIAL-BAL-2020'!R873+'DMP-TRIAL-BAL-2020'!R873</f>
        <v>0</v>
      </c>
      <c r="Z873" s="587">
        <f>+'NF-KSF-TRIAL-BAL-2020'!S873+'RA-TRIAL-BAL-2020'!S873+'DES-TRIAL-BAL-2020'!S873+'DMP-TRIAL-BAL-2020'!S873</f>
        <v>0</v>
      </c>
      <c r="AA873" s="588">
        <f>+'NF-KSF-TRIAL-BAL-2020'!T873+'RA-TRIAL-BAL-2020'!T873+'DES-TRIAL-BAL-2020'!T873+'DMP-TRIAL-BAL-2020'!T873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+'NF-KSF-TRIAL-BAL-2020'!O874+'RA-TRIAL-BAL-2020'!O874+'DES-TRIAL-BAL-2020'!O874+'DMP-TRIAL-BAL-2020'!O874</f>
        <v>0</v>
      </c>
      <c r="W874" s="529">
        <f>+'NF-KSF-TRIAL-BAL-2020'!P874+'RA-TRIAL-BAL-2020'!P874+'DES-TRIAL-BAL-2020'!P874+'DMP-TRIAL-BAL-2020'!P874</f>
        <v>0</v>
      </c>
      <c r="X874" s="528">
        <f>+'NF-KSF-TRIAL-BAL-2020'!Q874+'RA-TRIAL-BAL-2020'!Q874+'DES-TRIAL-BAL-2020'!Q874+'DMP-TRIAL-BAL-2020'!Q874</f>
        <v>0</v>
      </c>
      <c r="Y874" s="529">
        <f>+'NF-KSF-TRIAL-BAL-2020'!R874+'RA-TRIAL-BAL-2020'!R874+'DES-TRIAL-BAL-2020'!R874+'DMP-TRIAL-BAL-2020'!R874</f>
        <v>0</v>
      </c>
      <c r="Z874" s="528">
        <f>+'NF-KSF-TRIAL-BAL-2020'!S874+'RA-TRIAL-BAL-2020'!S874+'DES-TRIAL-BAL-2020'!S874+'DMP-TRIAL-BAL-2020'!S874</f>
        <v>0</v>
      </c>
      <c r="AA874" s="347">
        <f>+'NF-KSF-TRIAL-BAL-2020'!T874+'RA-TRIAL-BAL-2020'!T874+'DES-TRIAL-BAL-2020'!T874+'DMP-TRIAL-BAL-2020'!T874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+'NF-KSF-TRIAL-BAL-2020'!O875+'RA-TRIAL-BAL-2020'!O875+'DES-TRIAL-BAL-2020'!O875+'DMP-TRIAL-BAL-2020'!O875</f>
        <v>0</v>
      </c>
      <c r="W875" s="529">
        <f>+'NF-KSF-TRIAL-BAL-2020'!P875+'RA-TRIAL-BAL-2020'!P875+'DES-TRIAL-BAL-2020'!P875+'DMP-TRIAL-BAL-2020'!P875</f>
        <v>0</v>
      </c>
      <c r="X875" s="528">
        <f>+'NF-KSF-TRIAL-BAL-2020'!Q875+'RA-TRIAL-BAL-2020'!Q875+'DES-TRIAL-BAL-2020'!Q875+'DMP-TRIAL-BAL-2020'!Q875</f>
        <v>0</v>
      </c>
      <c r="Y875" s="529">
        <f>+'NF-KSF-TRIAL-BAL-2020'!R875+'RA-TRIAL-BAL-2020'!R875+'DES-TRIAL-BAL-2020'!R875+'DMP-TRIAL-BAL-2020'!R875</f>
        <v>0</v>
      </c>
      <c r="Z875" s="528">
        <f>+'NF-KSF-TRIAL-BAL-2020'!S875+'RA-TRIAL-BAL-2020'!S875+'DES-TRIAL-BAL-2020'!S875+'DMP-TRIAL-BAL-2020'!S875</f>
        <v>0</v>
      </c>
      <c r="AA875" s="347">
        <f>+'NF-KSF-TRIAL-BAL-2020'!T875+'RA-TRIAL-BAL-2020'!T875+'DES-TRIAL-BAL-2020'!T875+'DMP-TRIAL-BAL-2020'!T875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+'NF-KSF-TRIAL-BAL-2020'!O876+'RA-TRIAL-BAL-2020'!O876+'DES-TRIAL-BAL-2020'!O876+'DMP-TRIAL-BAL-2020'!O876</f>
        <v>0</v>
      </c>
      <c r="W876" s="529">
        <f>+'NF-KSF-TRIAL-BAL-2020'!P876+'RA-TRIAL-BAL-2020'!P876+'DES-TRIAL-BAL-2020'!P876+'DMP-TRIAL-BAL-2020'!P876</f>
        <v>0</v>
      </c>
      <c r="X876" s="587">
        <f>+'NF-KSF-TRIAL-BAL-2020'!Q876+'RA-TRIAL-BAL-2020'!Q876+'DES-TRIAL-BAL-2020'!Q876+'DMP-TRIAL-BAL-2020'!Q876</f>
        <v>0</v>
      </c>
      <c r="Y876" s="586">
        <f>+'NF-KSF-TRIAL-BAL-2020'!R876+'RA-TRIAL-BAL-2020'!R876+'DES-TRIAL-BAL-2020'!R876+'DMP-TRIAL-BAL-2020'!R876</f>
        <v>0</v>
      </c>
      <c r="Z876" s="587">
        <f>+'NF-KSF-TRIAL-BAL-2020'!S876+'RA-TRIAL-BAL-2020'!S876+'DES-TRIAL-BAL-2020'!S876+'DMP-TRIAL-BAL-2020'!S876</f>
        <v>0</v>
      </c>
      <c r="AA876" s="588">
        <f>+'NF-KSF-TRIAL-BAL-2020'!T876+'RA-TRIAL-BAL-2020'!T876+'DES-TRIAL-BAL-2020'!T876+'DMP-TRIAL-BAL-2020'!T876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+'NF-KSF-TRIAL-BAL-2020'!O877+'RA-TRIAL-BAL-2020'!O877+'DES-TRIAL-BAL-2020'!O877+'DMP-TRIAL-BAL-2020'!O877</f>
        <v>0</v>
      </c>
      <c r="W877" s="529">
        <f>+'NF-KSF-TRIAL-BAL-2020'!P877+'RA-TRIAL-BAL-2020'!P877+'DES-TRIAL-BAL-2020'!P877+'DMP-TRIAL-BAL-2020'!P877</f>
        <v>0</v>
      </c>
      <c r="X877" s="587">
        <f>+'NF-KSF-TRIAL-BAL-2020'!Q877+'RA-TRIAL-BAL-2020'!Q877+'DES-TRIAL-BAL-2020'!Q877+'DMP-TRIAL-BAL-2020'!Q877</f>
        <v>0</v>
      </c>
      <c r="Y877" s="586">
        <f>+'NF-KSF-TRIAL-BAL-2020'!R877+'RA-TRIAL-BAL-2020'!R877+'DES-TRIAL-BAL-2020'!R877+'DMP-TRIAL-BAL-2020'!R877</f>
        <v>0</v>
      </c>
      <c r="Z877" s="587">
        <f>+'NF-KSF-TRIAL-BAL-2020'!S877+'RA-TRIAL-BAL-2020'!S877+'DES-TRIAL-BAL-2020'!S877+'DMP-TRIAL-BAL-2020'!S877</f>
        <v>0</v>
      </c>
      <c r="AA877" s="588">
        <f>+'NF-KSF-TRIAL-BAL-2020'!T877+'RA-TRIAL-BAL-2020'!T877+'DES-TRIAL-BAL-2020'!T877+'DMP-TRIAL-BAL-2020'!T877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+'NF-KSF-TRIAL-BAL-2020'!O878+'RA-TRIAL-BAL-2020'!O878+'DES-TRIAL-BAL-2020'!O878+'DMP-TRIAL-BAL-2020'!O878</f>
        <v>0</v>
      </c>
      <c r="W878" s="529">
        <f>+'NF-KSF-TRIAL-BAL-2020'!P878+'RA-TRIAL-BAL-2020'!P878+'DES-TRIAL-BAL-2020'!P878+'DMP-TRIAL-BAL-2020'!P878</f>
        <v>0</v>
      </c>
      <c r="X878" s="587">
        <f>+'NF-KSF-TRIAL-BAL-2020'!Q878+'RA-TRIAL-BAL-2020'!Q878+'DES-TRIAL-BAL-2020'!Q878+'DMP-TRIAL-BAL-2020'!Q878</f>
        <v>0</v>
      </c>
      <c r="Y878" s="586">
        <f>+'NF-KSF-TRIAL-BAL-2020'!R878+'RA-TRIAL-BAL-2020'!R878+'DES-TRIAL-BAL-2020'!R878+'DMP-TRIAL-BAL-2020'!R878</f>
        <v>4593.2299999999996</v>
      </c>
      <c r="Z878" s="587">
        <f>+'NF-KSF-TRIAL-BAL-2020'!S878+'RA-TRIAL-BAL-2020'!S878+'DES-TRIAL-BAL-2020'!S878+'DMP-TRIAL-BAL-2020'!S878</f>
        <v>0</v>
      </c>
      <c r="AA878" s="588">
        <f>+'NF-KSF-TRIAL-BAL-2020'!T878+'RA-TRIAL-BAL-2020'!T878+'DES-TRIAL-BAL-2020'!T878+'DMP-TRIAL-BAL-2020'!T878</f>
        <v>4593.2299999999996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4593.2299999999996</v>
      </c>
      <c r="AO878" s="27">
        <f t="shared" si="450"/>
        <v>0</v>
      </c>
      <c r="AP878" s="28">
        <f t="shared" si="443"/>
        <v>4593.2299999999996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+'NF-KSF-TRIAL-BAL-2020'!O879+'RA-TRIAL-BAL-2020'!O879+'DES-TRIAL-BAL-2020'!O879+'DMP-TRIAL-BAL-2020'!O879</f>
        <v>0</v>
      </c>
      <c r="W879" s="529">
        <f>+'NF-KSF-TRIAL-BAL-2020'!P879+'RA-TRIAL-BAL-2020'!P879+'DES-TRIAL-BAL-2020'!P879+'DMP-TRIAL-BAL-2020'!P879</f>
        <v>0</v>
      </c>
      <c r="X879" s="587">
        <f>+'NF-KSF-TRIAL-BAL-2020'!Q879+'RA-TRIAL-BAL-2020'!Q879+'DES-TRIAL-BAL-2020'!Q879+'DMP-TRIAL-BAL-2020'!Q879</f>
        <v>0</v>
      </c>
      <c r="Y879" s="586">
        <f>+'NF-KSF-TRIAL-BAL-2020'!R879+'RA-TRIAL-BAL-2020'!R879+'DES-TRIAL-BAL-2020'!R879+'DMP-TRIAL-BAL-2020'!R879</f>
        <v>0</v>
      </c>
      <c r="Z879" s="587">
        <f>+'NF-KSF-TRIAL-BAL-2020'!S879+'RA-TRIAL-BAL-2020'!S879+'DES-TRIAL-BAL-2020'!S879+'DMP-TRIAL-BAL-2020'!S879</f>
        <v>0</v>
      </c>
      <c r="AA879" s="588">
        <f>+'NF-KSF-TRIAL-BAL-2020'!T879+'RA-TRIAL-BAL-2020'!T879+'DES-TRIAL-BAL-2020'!T879+'DMP-TRIAL-BAL-2020'!T879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+'NF-KSF-TRIAL-BAL-2020'!O880+'RA-TRIAL-BAL-2020'!O880+'DES-TRIAL-BAL-2020'!O880+'DMP-TRIAL-BAL-2020'!O880</f>
        <v>0</v>
      </c>
      <c r="W880" s="529">
        <f>+'NF-KSF-TRIAL-BAL-2020'!P880+'RA-TRIAL-BAL-2020'!P880+'DES-TRIAL-BAL-2020'!P880+'DMP-TRIAL-BAL-2020'!P880</f>
        <v>0</v>
      </c>
      <c r="X880" s="587">
        <f>+'NF-KSF-TRIAL-BAL-2020'!Q880+'RA-TRIAL-BAL-2020'!Q880+'DES-TRIAL-BAL-2020'!Q880+'DMP-TRIAL-BAL-2020'!Q880</f>
        <v>0</v>
      </c>
      <c r="Y880" s="586">
        <f>+'NF-KSF-TRIAL-BAL-2020'!R880+'RA-TRIAL-BAL-2020'!R880+'DES-TRIAL-BAL-2020'!R880+'DMP-TRIAL-BAL-2020'!R880</f>
        <v>0</v>
      </c>
      <c r="Z880" s="587">
        <f>+'NF-KSF-TRIAL-BAL-2020'!S880+'RA-TRIAL-BAL-2020'!S880+'DES-TRIAL-BAL-2020'!S880+'DMP-TRIAL-BAL-2020'!S880</f>
        <v>0</v>
      </c>
      <c r="AA880" s="588">
        <f>+'NF-KSF-TRIAL-BAL-2020'!T880+'RA-TRIAL-BAL-2020'!T880+'DES-TRIAL-BAL-2020'!T880+'DMP-TRIAL-BAL-2020'!T880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+'NF-KSF-TRIAL-BAL-2020'!O881+'RA-TRIAL-BAL-2020'!O881+'DES-TRIAL-BAL-2020'!O881+'DMP-TRIAL-BAL-2020'!O881</f>
        <v>0</v>
      </c>
      <c r="W881" s="529">
        <f>+'NF-KSF-TRIAL-BAL-2020'!P881+'RA-TRIAL-BAL-2020'!P881+'DES-TRIAL-BAL-2020'!P881+'DMP-TRIAL-BAL-2020'!P881</f>
        <v>0</v>
      </c>
      <c r="X881" s="587">
        <f>+'NF-KSF-TRIAL-BAL-2020'!Q881+'RA-TRIAL-BAL-2020'!Q881+'DES-TRIAL-BAL-2020'!Q881+'DMP-TRIAL-BAL-2020'!Q881</f>
        <v>0</v>
      </c>
      <c r="Y881" s="586">
        <f>+'NF-KSF-TRIAL-BAL-2020'!R881+'RA-TRIAL-BAL-2020'!R881+'DES-TRIAL-BAL-2020'!R881+'DMP-TRIAL-BAL-2020'!R881</f>
        <v>0</v>
      </c>
      <c r="Z881" s="587">
        <f>+'NF-KSF-TRIAL-BAL-2020'!S881+'RA-TRIAL-BAL-2020'!S881+'DES-TRIAL-BAL-2020'!S881+'DMP-TRIAL-BAL-2020'!S881</f>
        <v>0</v>
      </c>
      <c r="AA881" s="588">
        <f>+'NF-KSF-TRIAL-BAL-2020'!T881+'RA-TRIAL-BAL-2020'!T881+'DES-TRIAL-BAL-2020'!T881+'DMP-TRIAL-BAL-2020'!T881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+'NF-KSF-TRIAL-BAL-2020'!O882+'RA-TRIAL-BAL-2020'!O882+'DES-TRIAL-BAL-2020'!O882+'DMP-TRIAL-BAL-2020'!O882</f>
        <v>0</v>
      </c>
      <c r="W882" s="529">
        <f>+'NF-KSF-TRIAL-BAL-2020'!P882+'RA-TRIAL-BAL-2020'!P882+'DES-TRIAL-BAL-2020'!P882+'DMP-TRIAL-BAL-2020'!P882</f>
        <v>0</v>
      </c>
      <c r="X882" s="587">
        <f>+'NF-KSF-TRIAL-BAL-2020'!Q882+'RA-TRIAL-BAL-2020'!Q882+'DES-TRIAL-BAL-2020'!Q882+'DMP-TRIAL-BAL-2020'!Q882</f>
        <v>0</v>
      </c>
      <c r="Y882" s="586">
        <f>+'NF-KSF-TRIAL-BAL-2020'!R882+'RA-TRIAL-BAL-2020'!R882+'DES-TRIAL-BAL-2020'!R882+'DMP-TRIAL-BAL-2020'!R882</f>
        <v>0</v>
      </c>
      <c r="Z882" s="587">
        <f>+'NF-KSF-TRIAL-BAL-2020'!S882+'RA-TRIAL-BAL-2020'!S882+'DES-TRIAL-BAL-2020'!S882+'DMP-TRIAL-BAL-2020'!S882</f>
        <v>0</v>
      </c>
      <c r="AA882" s="588">
        <f>+'NF-KSF-TRIAL-BAL-2020'!T882+'RA-TRIAL-BAL-2020'!T882+'DES-TRIAL-BAL-2020'!T882+'DMP-TRIAL-BAL-2020'!T882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+'NF-KSF-TRIAL-BAL-2020'!O883+'RA-TRIAL-BAL-2020'!O883+'DES-TRIAL-BAL-2020'!O883+'DMP-TRIAL-BAL-2020'!O883</f>
        <v>0</v>
      </c>
      <c r="W883" s="529">
        <f>+'NF-KSF-TRIAL-BAL-2020'!P883+'RA-TRIAL-BAL-2020'!P883+'DES-TRIAL-BAL-2020'!P883+'DMP-TRIAL-BAL-2020'!P883</f>
        <v>0</v>
      </c>
      <c r="X883" s="587">
        <f>+'NF-KSF-TRIAL-BAL-2020'!Q883+'RA-TRIAL-BAL-2020'!Q883+'DES-TRIAL-BAL-2020'!Q883+'DMP-TRIAL-BAL-2020'!Q883</f>
        <v>0</v>
      </c>
      <c r="Y883" s="586">
        <f>+'NF-KSF-TRIAL-BAL-2020'!R883+'RA-TRIAL-BAL-2020'!R883+'DES-TRIAL-BAL-2020'!R883+'DMP-TRIAL-BAL-2020'!R883</f>
        <v>0</v>
      </c>
      <c r="Z883" s="587">
        <f>+'NF-KSF-TRIAL-BAL-2020'!S883+'RA-TRIAL-BAL-2020'!S883+'DES-TRIAL-BAL-2020'!S883+'DMP-TRIAL-BAL-2020'!S883</f>
        <v>0</v>
      </c>
      <c r="AA883" s="588">
        <f>+'NF-KSF-TRIAL-BAL-2020'!T883+'RA-TRIAL-BAL-2020'!T883+'DES-TRIAL-BAL-2020'!T883+'DMP-TRIAL-BAL-2020'!T883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+'NF-KSF-TRIAL-BAL-2020'!O884+'RA-TRIAL-BAL-2020'!O884+'DES-TRIAL-BAL-2020'!O884+'DMP-TRIAL-BAL-2020'!O884</f>
        <v>0</v>
      </c>
      <c r="W884" s="529">
        <f>+'NF-KSF-TRIAL-BAL-2020'!P884+'RA-TRIAL-BAL-2020'!P884+'DES-TRIAL-BAL-2020'!P884+'DMP-TRIAL-BAL-2020'!P884</f>
        <v>0</v>
      </c>
      <c r="X884" s="528">
        <f>+'NF-KSF-TRIAL-BAL-2020'!Q884+'RA-TRIAL-BAL-2020'!Q884+'DES-TRIAL-BAL-2020'!Q884+'DMP-TRIAL-BAL-2020'!Q884</f>
        <v>0</v>
      </c>
      <c r="Y884" s="529">
        <f>+'NF-KSF-TRIAL-BAL-2020'!R884+'RA-TRIAL-BAL-2020'!R884+'DES-TRIAL-BAL-2020'!R884+'DMP-TRIAL-BAL-2020'!R884</f>
        <v>0</v>
      </c>
      <c r="Z884" s="587">
        <f>+'NF-KSF-TRIAL-BAL-2020'!S884+'RA-TRIAL-BAL-2020'!S884+'DES-TRIAL-BAL-2020'!S884+'DMP-TRIAL-BAL-2020'!S884</f>
        <v>0</v>
      </c>
      <c r="AA884" s="588">
        <f>+'NF-KSF-TRIAL-BAL-2020'!T884+'RA-TRIAL-BAL-2020'!T884+'DES-TRIAL-BAL-2020'!T884+'DMP-TRIAL-BAL-2020'!T884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+'NF-KSF-TRIAL-BAL-2020'!O885+'RA-TRIAL-BAL-2020'!O885+'DES-TRIAL-BAL-2020'!O885+'DMP-TRIAL-BAL-2020'!O885</f>
        <v>0</v>
      </c>
      <c r="W885" s="529">
        <f>+'NF-KSF-TRIAL-BAL-2020'!P885+'RA-TRIAL-BAL-2020'!P885+'DES-TRIAL-BAL-2020'!P885+'DMP-TRIAL-BAL-2020'!P885</f>
        <v>0</v>
      </c>
      <c r="X885" s="528">
        <f>+'NF-KSF-TRIAL-BAL-2020'!Q885+'RA-TRIAL-BAL-2020'!Q885+'DES-TRIAL-BAL-2020'!Q885+'DMP-TRIAL-BAL-2020'!Q885</f>
        <v>0</v>
      </c>
      <c r="Y885" s="529">
        <f>+'NF-KSF-TRIAL-BAL-2020'!R885+'RA-TRIAL-BAL-2020'!R885+'DES-TRIAL-BAL-2020'!R885+'DMP-TRIAL-BAL-2020'!R885</f>
        <v>0</v>
      </c>
      <c r="Z885" s="528">
        <f>+'NF-KSF-TRIAL-BAL-2020'!S885+'RA-TRIAL-BAL-2020'!S885+'DES-TRIAL-BAL-2020'!S885+'DMP-TRIAL-BAL-2020'!S885</f>
        <v>0</v>
      </c>
      <c r="AA885" s="347">
        <f>+'NF-KSF-TRIAL-BAL-2020'!T885+'RA-TRIAL-BAL-2020'!T885+'DES-TRIAL-BAL-2020'!T885+'DMP-TRIAL-BAL-2020'!T885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79176.11</v>
      </c>
      <c r="Q886" s="122"/>
      <c r="R886" s="324"/>
      <c r="S886" s="29">
        <v>0</v>
      </c>
      <c r="T886" s="28">
        <f>+IF(ABS(+O886+Q886)&lt;=ABS(P886+R886),-O886+P886-Q886+R886,0)</f>
        <v>79176.11</v>
      </c>
      <c r="U886" s="51"/>
      <c r="V886" s="541">
        <f>+'NF-KSF-TRIAL-BAL-2020'!O886+'RA-TRIAL-BAL-2020'!O886+'DES-TRIAL-BAL-2020'!O886+'DMP-TRIAL-BAL-2020'!O886</f>
        <v>0</v>
      </c>
      <c r="W886" s="529">
        <f>+'NF-KSF-TRIAL-BAL-2020'!P886+'RA-TRIAL-BAL-2020'!P886+'DES-TRIAL-BAL-2020'!P886+'DMP-TRIAL-BAL-2020'!P886</f>
        <v>0</v>
      </c>
      <c r="X886" s="528">
        <f>+'NF-KSF-TRIAL-BAL-2020'!Q886+'RA-TRIAL-BAL-2020'!Q886+'DES-TRIAL-BAL-2020'!Q886+'DMP-TRIAL-BAL-2020'!Q886</f>
        <v>0</v>
      </c>
      <c r="Y886" s="529">
        <f>+'NF-KSF-TRIAL-BAL-2020'!R886+'RA-TRIAL-BAL-2020'!R886+'DES-TRIAL-BAL-2020'!R886+'DMP-TRIAL-BAL-2020'!R886</f>
        <v>0</v>
      </c>
      <c r="Z886" s="528">
        <f>+'NF-KSF-TRIAL-BAL-2020'!S886+'RA-TRIAL-BAL-2020'!S886+'DES-TRIAL-BAL-2020'!S886+'DMP-TRIAL-BAL-2020'!S886</f>
        <v>0</v>
      </c>
      <c r="AA886" s="347">
        <f>+'NF-KSF-TRIAL-BAL-2020'!T886+'RA-TRIAL-BAL-2020'!T886+'DES-TRIAL-BAL-2020'!T886+'DMP-TRIAL-BAL-2020'!T886</f>
        <v>0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79176.11</v>
      </c>
      <c r="AM886" s="326">
        <f t="shared" si="429"/>
        <v>0</v>
      </c>
      <c r="AN886" s="970">
        <f t="shared" si="429"/>
        <v>0</v>
      </c>
      <c r="AO886" s="330">
        <v>0</v>
      </c>
      <c r="AP886" s="28">
        <f>+T886+AA886+AH886</f>
        <v>79176.11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1676.93</v>
      </c>
      <c r="P887" s="37">
        <v>0</v>
      </c>
      <c r="Q887" s="124">
        <v>14530.31</v>
      </c>
      <c r="R887" s="125"/>
      <c r="S887" s="27">
        <f>+IF(ABS(+O887+Q887)&gt;=ABS(P887+R887),+O887-P887+Q887-R887,0)</f>
        <v>16207.24</v>
      </c>
      <c r="T887" s="30">
        <v>0</v>
      </c>
      <c r="U887" s="51"/>
      <c r="V887" s="544">
        <f>+'NF-KSF-TRIAL-BAL-2020'!O887+'RA-TRIAL-BAL-2020'!O887+'DES-TRIAL-BAL-2020'!O887+'DMP-TRIAL-BAL-2020'!O887</f>
        <v>0</v>
      </c>
      <c r="W887" s="542">
        <f>+'NF-KSF-TRIAL-BAL-2020'!P887+'RA-TRIAL-BAL-2020'!P887+'DES-TRIAL-BAL-2020'!P887+'DMP-TRIAL-BAL-2020'!P887</f>
        <v>0</v>
      </c>
      <c r="X887" s="530">
        <f>+'NF-KSF-TRIAL-BAL-2020'!Q887+'RA-TRIAL-BAL-2020'!Q887+'DES-TRIAL-BAL-2020'!Q887+'DMP-TRIAL-BAL-2020'!Q887</f>
        <v>5307.86</v>
      </c>
      <c r="Y887" s="542">
        <f>+'NF-KSF-TRIAL-BAL-2020'!R887+'RA-TRIAL-BAL-2020'!R887+'DES-TRIAL-BAL-2020'!R887+'DMP-TRIAL-BAL-2020'!R887</f>
        <v>0</v>
      </c>
      <c r="Z887" s="530">
        <f>+'NF-KSF-TRIAL-BAL-2020'!S887+'RA-TRIAL-BAL-2020'!S887+'DES-TRIAL-BAL-2020'!S887+'DMP-TRIAL-BAL-2020'!S887</f>
        <v>5307.86</v>
      </c>
      <c r="AA887" s="531">
        <f>+'NF-KSF-TRIAL-BAL-2020'!T887+'RA-TRIAL-BAL-2020'!T887+'DES-TRIAL-BAL-2020'!T887+'DMP-TRIAL-BAL-2020'!T887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1676.93</v>
      </c>
      <c r="AL887" s="37">
        <v>0</v>
      </c>
      <c r="AM887" s="1057">
        <f t="shared" si="429"/>
        <v>19838.169999999998</v>
      </c>
      <c r="AN887" s="1499">
        <f t="shared" si="429"/>
        <v>0</v>
      </c>
      <c r="AO887" s="1057">
        <f>+S887+Z887+AG887</f>
        <v>21515.1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80853.039999999994</v>
      </c>
      <c r="P888" s="13">
        <f t="shared" si="455"/>
        <v>80853.039999999994</v>
      </c>
      <c r="Q888" s="32">
        <f t="shared" si="455"/>
        <v>32023.61</v>
      </c>
      <c r="R888" s="33">
        <f t="shared" si="455"/>
        <v>32023.61</v>
      </c>
      <c r="S888" s="32">
        <f t="shared" si="455"/>
        <v>112485.78</v>
      </c>
      <c r="T888" s="34">
        <f t="shared" si="455"/>
        <v>112485.78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6022.49</v>
      </c>
      <c r="Y888" s="843">
        <f t="shared" si="456"/>
        <v>6022.49</v>
      </c>
      <c r="Z888" s="844">
        <f t="shared" si="456"/>
        <v>6022.49</v>
      </c>
      <c r="AA888" s="845">
        <f t="shared" si="456"/>
        <v>6022.49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80853.039999999994</v>
      </c>
      <c r="AL888" s="1548">
        <f t="shared" si="458"/>
        <v>80853.039999999994</v>
      </c>
      <c r="AM888" s="1544">
        <f t="shared" si="458"/>
        <v>38046.1</v>
      </c>
      <c r="AN888" s="1546">
        <f t="shared" si="458"/>
        <v>38046.1</v>
      </c>
      <c r="AO888" s="1544">
        <f t="shared" si="458"/>
        <v>118508.27</v>
      </c>
      <c r="AP888" s="1545">
        <f t="shared" si="458"/>
        <v>118508.27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6782466.6299999999</v>
      </c>
      <c r="P890" s="290">
        <f t="shared" si="459"/>
        <v>6782466.6299999999</v>
      </c>
      <c r="Q890" s="291">
        <f t="shared" si="459"/>
        <v>463551.67</v>
      </c>
      <c r="R890" s="292">
        <f t="shared" si="459"/>
        <v>463551.67</v>
      </c>
      <c r="S890" s="291">
        <f t="shared" si="459"/>
        <v>6968775.2300000004</v>
      </c>
      <c r="T890" s="293">
        <f t="shared" si="459"/>
        <v>6968775.2300000004</v>
      </c>
      <c r="U890" s="51"/>
      <c r="V890" s="430">
        <f t="shared" ref="V890:AA890" si="460">+ROUND(+V829+V888,2)</f>
        <v>3629.45</v>
      </c>
      <c r="W890" s="431">
        <f t="shared" si="460"/>
        <v>3629.45</v>
      </c>
      <c r="X890" s="432">
        <f t="shared" si="460"/>
        <v>26568.41</v>
      </c>
      <c r="Y890" s="431">
        <f t="shared" si="460"/>
        <v>26568.41</v>
      </c>
      <c r="Z890" s="432">
        <f t="shared" si="460"/>
        <v>19817.43</v>
      </c>
      <c r="AA890" s="433">
        <f t="shared" si="460"/>
        <v>19817.43</v>
      </c>
      <c r="AB890" s="51"/>
      <c r="AC890" s="294">
        <f t="shared" ref="AC890:AH890" si="461">+ROUND(+AC829+AC888,2)</f>
        <v>0</v>
      </c>
      <c r="AD890" s="295">
        <f t="shared" si="461"/>
        <v>0</v>
      </c>
      <c r="AE890" s="296">
        <f t="shared" si="461"/>
        <v>0</v>
      </c>
      <c r="AF890" s="297">
        <f t="shared" si="461"/>
        <v>0</v>
      </c>
      <c r="AG890" s="298">
        <f t="shared" si="461"/>
        <v>0</v>
      </c>
      <c r="AH890" s="299">
        <f t="shared" si="461"/>
        <v>0</v>
      </c>
      <c r="AI890" s="51"/>
      <c r="AJ890" s="1549" t="str">
        <f t="shared" si="423"/>
        <v>Общо</v>
      </c>
      <c r="AK890" s="1550">
        <f t="shared" ref="AK890:AP890" si="462">+ROUND(+AK829+AK888,2)</f>
        <v>6786096.0800000001</v>
      </c>
      <c r="AL890" s="1551">
        <f t="shared" si="462"/>
        <v>6786096.0800000001</v>
      </c>
      <c r="AM890" s="1552">
        <f t="shared" si="462"/>
        <v>490120.08</v>
      </c>
      <c r="AN890" s="1551">
        <f t="shared" si="462"/>
        <v>490120.08</v>
      </c>
      <c r="AO890" s="1552">
        <f t="shared" si="462"/>
        <v>6988592.6600000001</v>
      </c>
      <c r="AP890" s="1553">
        <f t="shared" si="462"/>
        <v>6988592.6600000001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1981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1983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+ROUND(V829,2)-ROUND('NF-KSF-TRIAL-BAL-2020'!O829,2)-ROUND('RA-TRIAL-BAL-2020'!O829,2)-ROUND('DES-TRIAL-BAL-2020'!O829,2)-ROUND('DMP-TRIAL-BAL-2020'!O829,2)</f>
        <v>0</v>
      </c>
      <c r="W914" s="2189">
        <f>+ROUND(W829,2)-ROUND('NF-KSF-TRIAL-BAL-2020'!P829,2)-ROUND('RA-TRIAL-BAL-2020'!P829,2)-ROUND('DES-TRIAL-BAL-2020'!P829,2)-ROUND('DMP-TRIAL-BAL-2020'!P829,2)</f>
        <v>0</v>
      </c>
      <c r="X914" s="2190">
        <f>+ROUND(X829,2)-ROUND('NF-KSF-TRIAL-BAL-2020'!Q829,2)-ROUND('RA-TRIAL-BAL-2020'!Q829,2)-ROUND('DES-TRIAL-BAL-2020'!Q829,2)-ROUND('DMP-TRIAL-BAL-2020'!Q829,2)</f>
        <v>0</v>
      </c>
      <c r="Y914" s="2189">
        <f>+ROUND(Y829,2)-ROUND('NF-KSF-TRIAL-BAL-2020'!R829,2)-ROUND('RA-TRIAL-BAL-2020'!R829,2)-ROUND('DES-TRIAL-BAL-2020'!R829,2)-ROUND('DMP-TRIAL-BAL-2020'!R829,2)</f>
        <v>0</v>
      </c>
      <c r="Z914" s="2190">
        <f>+ROUND(Z829,2)-ROUND('NF-KSF-TRIAL-BAL-2020'!S829,2)-ROUND('RA-TRIAL-BAL-2020'!S829,2)-ROUND('DES-TRIAL-BAL-2020'!S829,2)-ROUND('DMP-TRIAL-BAL-2020'!S829,2)</f>
        <v>0</v>
      </c>
      <c r="AA914" s="2192">
        <f>+ROUND(AA829,2)-ROUND('NF-KSF-TRIAL-BAL-2020'!T829,2)-ROUND('RA-TRIAL-BAL-2020'!T829,2)-ROUND('DES-TRIAL-BAL-2020'!T829,2)-ROUND('DMP-TRIAL-BAL-2020'!T829,2)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H13:L13"/>
    <mergeCell ref="E12:F12"/>
    <mergeCell ref="E2:L2"/>
    <mergeCell ref="C6:E6"/>
    <mergeCell ref="G6:L6"/>
    <mergeCell ref="G8:H8"/>
    <mergeCell ref="J8:L8"/>
    <mergeCell ref="D4:E4"/>
    <mergeCell ref="G4:L4"/>
    <mergeCell ref="A3:C5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9" priority="2461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8" priority="2462" stopIfTrue="1" operator="equal">
      <formula>0</formula>
    </cfRule>
  </conditionalFormatting>
  <conditionalFormatting sqref="N888:AH888 O890:AH890 AJ888:AP888 AR890:AT890 AR888:AT888 O829:AH829 AK829:AP829 AR829:AT829">
    <cfRule type="cellIs" dxfId="3647" priority="2463" stopIfTrue="1" operator="lessThan">
      <formula>0</formula>
    </cfRule>
  </conditionalFormatting>
  <conditionalFormatting sqref="O2 Q2 S2 V2 X2 Z2 AC2 AE2 AG2 AK2 AM2 AO2">
    <cfRule type="cellIs" dxfId="3646" priority="2464" stopIfTrue="1" operator="equal">
      <formula>"""O K"""</formula>
    </cfRule>
  </conditionalFormatting>
  <conditionalFormatting sqref="P2 P4 R2 R4 T4 T2">
    <cfRule type="cellIs" dxfId="3645" priority="2465" stopIfTrue="1" operator="equal">
      <formula>"O K"</formula>
    </cfRule>
    <cfRule type="cellIs" dxfId="3644" priority="2466" stopIfTrue="1" operator="notEqual">
      <formula>"O K"</formula>
    </cfRule>
  </conditionalFormatting>
  <conditionalFormatting sqref="AA2 AA4 Y2 Y4 W2 W4">
    <cfRule type="cellIs" dxfId="3643" priority="2467" stopIfTrue="1" operator="equal">
      <formula>"O K"</formula>
    </cfRule>
    <cfRule type="cellIs" dxfId="3642" priority="2468" stopIfTrue="1" operator="notEqual">
      <formula>"O K"</formula>
    </cfRule>
  </conditionalFormatting>
  <conditionalFormatting sqref="AD2 AD4 AF2 AF4 AH2 AH4">
    <cfRule type="cellIs" dxfId="3641" priority="2469" stopIfTrue="1" operator="equal">
      <formula>"O K"</formula>
    </cfRule>
    <cfRule type="cellIs" dxfId="3640" priority="2470" stopIfTrue="1" operator="notEqual">
      <formula>"O K"</formula>
    </cfRule>
  </conditionalFormatting>
  <conditionalFormatting sqref="E12:F12">
    <cfRule type="cellIs" dxfId="3639" priority="2471" stopIfTrue="1" operator="equal">
      <formula>0</formula>
    </cfRule>
  </conditionalFormatting>
  <conditionalFormatting sqref="N10">
    <cfRule type="cellIs" dxfId="3638" priority="2472" stopIfTrue="1" operator="equal">
      <formula>0</formula>
    </cfRule>
  </conditionalFormatting>
  <conditionalFormatting sqref="AL2 AL4 AN2 AN4 AP2 AP4">
    <cfRule type="cellIs" dxfId="3637" priority="2473" stopIfTrue="1" operator="equal">
      <formula>"O K"</formula>
    </cfRule>
    <cfRule type="cellIs" dxfId="3636" priority="2474" stopIfTrue="1" operator="notEqual">
      <formula>"O K"</formula>
    </cfRule>
  </conditionalFormatting>
  <conditionalFormatting sqref="AR10:AT10">
    <cfRule type="cellIs" dxfId="3635" priority="2476" stopIfTrue="1" operator="equal">
      <formula>"ERROR !"</formula>
    </cfRule>
  </conditionalFormatting>
  <conditionalFormatting sqref="V915:Y915">
    <cfRule type="cellIs" dxfId="3634" priority="2477" stopIfTrue="1" operator="notEqual">
      <formula>"O K"</formula>
    </cfRule>
  </conditionalFormatting>
  <conditionalFormatting sqref="AO581:AP587">
    <cfRule type="cellIs" dxfId="3633" priority="2332" stopIfTrue="1" operator="lessThan">
      <formula>0</formula>
    </cfRule>
  </conditionalFormatting>
  <conditionalFormatting sqref="AK187:AN187 AC187:AD187">
    <cfRule type="cellIs" dxfId="3632" priority="2331" stopIfTrue="1" operator="lessThan">
      <formula>0</formula>
    </cfRule>
  </conditionalFormatting>
  <conditionalFormatting sqref="AJ890:AP890">
    <cfRule type="cellIs" dxfId="3631" priority="2330" stopIfTrue="1" operator="lessThan">
      <formula>0</formula>
    </cfRule>
  </conditionalFormatting>
  <conditionalFormatting sqref="Q816:R828">
    <cfRule type="cellIs" dxfId="3630" priority="2315" stopIfTrue="1" operator="lessThan">
      <formula>0</formula>
    </cfRule>
  </conditionalFormatting>
  <conditionalFormatting sqref="Q71:Q77">
    <cfRule type="cellIs" dxfId="3629" priority="2314" stopIfTrue="1" operator="lessThan">
      <formula>0</formula>
    </cfRule>
  </conditionalFormatting>
  <conditionalFormatting sqref="Q78:Q84">
    <cfRule type="cellIs" dxfId="3628" priority="2313" stopIfTrue="1" operator="lessThan">
      <formula>0</formula>
    </cfRule>
  </conditionalFormatting>
  <conditionalFormatting sqref="Q85:Q88">
    <cfRule type="cellIs" dxfId="3627" priority="2312" stopIfTrue="1" operator="lessThan">
      <formula>0</formula>
    </cfRule>
  </conditionalFormatting>
  <conditionalFormatting sqref="Q89">
    <cfRule type="cellIs" dxfId="3626" priority="2311" stopIfTrue="1" operator="lessThan">
      <formula>0</formula>
    </cfRule>
  </conditionalFormatting>
  <conditionalFormatting sqref="Q103">
    <cfRule type="cellIs" dxfId="3625" priority="2310" stopIfTrue="1" operator="lessThan">
      <formula>0</formula>
    </cfRule>
  </conditionalFormatting>
  <conditionalFormatting sqref="Q104:Q107">
    <cfRule type="cellIs" dxfId="3624" priority="2309" stopIfTrue="1" operator="lessThan">
      <formula>0</formula>
    </cfRule>
  </conditionalFormatting>
  <conditionalFormatting sqref="Q108">
    <cfRule type="cellIs" dxfId="3623" priority="2308" stopIfTrue="1" operator="lessThan">
      <formula>0</formula>
    </cfRule>
  </conditionalFormatting>
  <conditionalFormatting sqref="Q112">
    <cfRule type="cellIs" dxfId="3622" priority="2307" stopIfTrue="1" operator="lessThan">
      <formula>0</formula>
    </cfRule>
  </conditionalFormatting>
  <conditionalFormatting sqref="Q109">
    <cfRule type="cellIs" dxfId="3621" priority="2306" stopIfTrue="1" operator="lessThan">
      <formula>0</formula>
    </cfRule>
  </conditionalFormatting>
  <conditionalFormatting sqref="Q110">
    <cfRule type="cellIs" dxfId="3620" priority="2305" stopIfTrue="1" operator="lessThan">
      <formula>0</formula>
    </cfRule>
  </conditionalFormatting>
  <conditionalFormatting sqref="Q111">
    <cfRule type="cellIs" dxfId="3619" priority="2304" stopIfTrue="1" operator="lessThan">
      <formula>0</formula>
    </cfRule>
  </conditionalFormatting>
  <conditionalFormatting sqref="Q115:R115 Q114 Q116:Q118">
    <cfRule type="cellIs" dxfId="3618" priority="2303" stopIfTrue="1" operator="lessThan">
      <formula>0</formula>
    </cfRule>
  </conditionalFormatting>
  <conditionalFormatting sqref="Q120:R121 Q122:Q125 Q119">
    <cfRule type="cellIs" dxfId="3617" priority="2302" stopIfTrue="1" operator="lessThan">
      <formula>0</formula>
    </cfRule>
  </conditionalFormatting>
  <conditionalFormatting sqref="Q126:Q128">
    <cfRule type="cellIs" dxfId="3616" priority="2301" stopIfTrue="1" operator="lessThan">
      <formula>0</formula>
    </cfRule>
  </conditionalFormatting>
  <conditionalFormatting sqref="Q129:Q133">
    <cfRule type="cellIs" dxfId="3615" priority="2300" stopIfTrue="1" operator="lessThan">
      <formula>0</formula>
    </cfRule>
  </conditionalFormatting>
  <conditionalFormatting sqref="Q134:Q140">
    <cfRule type="cellIs" dxfId="3614" priority="2299" stopIfTrue="1" operator="lessThan">
      <formula>0</formula>
    </cfRule>
  </conditionalFormatting>
  <conditionalFormatting sqref="Q141:Q143">
    <cfRule type="cellIs" dxfId="3613" priority="2298" stopIfTrue="1" operator="lessThan">
      <formula>0</formula>
    </cfRule>
  </conditionalFormatting>
  <conditionalFormatting sqref="Q146:Q150">
    <cfRule type="cellIs" dxfId="3612" priority="2297" stopIfTrue="1" operator="lessThan">
      <formula>0</formula>
    </cfRule>
  </conditionalFormatting>
  <conditionalFormatting sqref="Q151:Q157">
    <cfRule type="cellIs" dxfId="3611" priority="2296" stopIfTrue="1" operator="lessThan">
      <formula>0</formula>
    </cfRule>
  </conditionalFormatting>
  <conditionalFormatting sqref="Q160:R160 Q158:Q159">
    <cfRule type="cellIs" dxfId="3610" priority="2295" stopIfTrue="1" operator="lessThan">
      <formula>0</formula>
    </cfRule>
  </conditionalFormatting>
  <conditionalFormatting sqref="Q161:Q165">
    <cfRule type="cellIs" dxfId="3609" priority="2294" stopIfTrue="1" operator="lessThan">
      <formula>0</formula>
    </cfRule>
  </conditionalFormatting>
  <conditionalFormatting sqref="Q166:Q172">
    <cfRule type="cellIs" dxfId="3608" priority="2293" stopIfTrue="1" operator="lessThan">
      <formula>0</formula>
    </cfRule>
  </conditionalFormatting>
  <conditionalFormatting sqref="Q173:Q175">
    <cfRule type="cellIs" dxfId="3607" priority="2292" stopIfTrue="1" operator="lessThan">
      <formula>0</formula>
    </cfRule>
  </conditionalFormatting>
  <conditionalFormatting sqref="Q180:R183 Q184">
    <cfRule type="cellIs" dxfId="3606" priority="2291" stopIfTrue="1" operator="lessThan">
      <formula>0</formula>
    </cfRule>
  </conditionalFormatting>
  <conditionalFormatting sqref="Q191:R191 Q185:Q190">
    <cfRule type="cellIs" dxfId="3605" priority="2290" stopIfTrue="1" operator="lessThan">
      <formula>0</formula>
    </cfRule>
  </conditionalFormatting>
  <conditionalFormatting sqref="Q192:R194">
    <cfRule type="cellIs" dxfId="3604" priority="2289" stopIfTrue="1" operator="lessThan">
      <formula>0</formula>
    </cfRule>
  </conditionalFormatting>
  <conditionalFormatting sqref="Q199:R199 Q195:Q197">
    <cfRule type="cellIs" dxfId="3603" priority="2288" stopIfTrue="1" operator="lessThan">
      <formula>0</formula>
    </cfRule>
  </conditionalFormatting>
  <conditionalFormatting sqref="Q200:R203">
    <cfRule type="cellIs" dxfId="3602" priority="2287" stopIfTrue="1" operator="lessThan">
      <formula>0</formula>
    </cfRule>
  </conditionalFormatting>
  <conditionalFormatting sqref="Q218:R218 Q219:Q221">
    <cfRule type="cellIs" dxfId="3601" priority="2284" stopIfTrue="1" operator="lessThan">
      <formula>0</formula>
    </cfRule>
  </conditionalFormatting>
  <conditionalFormatting sqref="Q222">
    <cfRule type="cellIs" dxfId="3600" priority="2283" stopIfTrue="1" operator="lessThan">
      <formula>0</formula>
    </cfRule>
  </conditionalFormatting>
  <conditionalFormatting sqref="Q232:Q233">
    <cfRule type="cellIs" dxfId="3599" priority="2281" stopIfTrue="1" operator="lessThan">
      <formula>0</formula>
    </cfRule>
  </conditionalFormatting>
  <conditionalFormatting sqref="Q238:Q239">
    <cfRule type="cellIs" dxfId="3598" priority="2280" stopIfTrue="1" operator="lessThan">
      <formula>0</formula>
    </cfRule>
  </conditionalFormatting>
  <conditionalFormatting sqref="Q240:Q243">
    <cfRule type="cellIs" dxfId="3597" priority="2279" stopIfTrue="1" operator="lessThan">
      <formula>0</formula>
    </cfRule>
  </conditionalFormatting>
  <conditionalFormatting sqref="Q248">
    <cfRule type="cellIs" dxfId="3596" priority="2278" stopIfTrue="1" operator="lessThan">
      <formula>0</formula>
    </cfRule>
  </conditionalFormatting>
  <conditionalFormatting sqref="Q261 Q266">
    <cfRule type="cellIs" dxfId="3595" priority="2275" stopIfTrue="1" operator="lessThan">
      <formula>0</formula>
    </cfRule>
  </conditionalFormatting>
  <conditionalFormatting sqref="Q267">
    <cfRule type="cellIs" dxfId="3594" priority="2274" stopIfTrue="1" operator="lessThan">
      <formula>0</formula>
    </cfRule>
  </conditionalFormatting>
  <conditionalFormatting sqref="Q176:R178">
    <cfRule type="cellIs" dxfId="3593" priority="2270" stopIfTrue="1" operator="lessThan">
      <formula>0</formula>
    </cfRule>
  </conditionalFormatting>
  <conditionalFormatting sqref="Q400:R401">
    <cfRule type="cellIs" dxfId="3592" priority="2235" stopIfTrue="1" operator="lessThan">
      <formula>0</formula>
    </cfRule>
  </conditionalFormatting>
  <conditionalFormatting sqref="Q234:Q235">
    <cfRule type="cellIs" dxfId="3591" priority="2151" stopIfTrue="1" operator="lessThan">
      <formula>0</formula>
    </cfRule>
  </conditionalFormatting>
  <conditionalFormatting sqref="Q198">
    <cfRule type="cellIs" dxfId="3590" priority="2166" stopIfTrue="1" operator="lessThan">
      <formula>0</formula>
    </cfRule>
  </conditionalFormatting>
  <conditionalFormatting sqref="Q204:R205">
    <cfRule type="cellIs" dxfId="3589" priority="2165" stopIfTrue="1" operator="lessThan">
      <formula>0</formula>
    </cfRule>
  </conditionalFormatting>
  <conditionalFormatting sqref="Q206:R206">
    <cfRule type="cellIs" dxfId="3588" priority="2164" stopIfTrue="1" operator="lessThan">
      <formula>0</formula>
    </cfRule>
  </conditionalFormatting>
  <conditionalFormatting sqref="Q207:R208">
    <cfRule type="cellIs" dxfId="3587" priority="2163" stopIfTrue="1" operator="lessThan">
      <formula>0</formula>
    </cfRule>
  </conditionalFormatting>
  <conditionalFormatting sqref="Q209:R210">
    <cfRule type="cellIs" dxfId="3586" priority="2162" stopIfTrue="1" operator="lessThan">
      <formula>0</formula>
    </cfRule>
  </conditionalFormatting>
  <conditionalFormatting sqref="Q211:R212">
    <cfRule type="cellIs" dxfId="3585" priority="2161" stopIfTrue="1" operator="lessThan">
      <formula>0</formula>
    </cfRule>
  </conditionalFormatting>
  <conditionalFormatting sqref="Q213:R213">
    <cfRule type="cellIs" dxfId="3584" priority="2160" stopIfTrue="1" operator="lessThan">
      <formula>0</formula>
    </cfRule>
  </conditionalFormatting>
  <conditionalFormatting sqref="Q214:R215">
    <cfRule type="cellIs" dxfId="3583" priority="2159" stopIfTrue="1" operator="lessThan">
      <formula>0</formula>
    </cfRule>
  </conditionalFormatting>
  <conditionalFormatting sqref="Q216:R217">
    <cfRule type="cellIs" dxfId="3582" priority="2158" stopIfTrue="1" operator="lessThan">
      <formula>0</formula>
    </cfRule>
  </conditionalFormatting>
  <conditionalFormatting sqref="Q223:Q224">
    <cfRule type="cellIs" dxfId="3581" priority="2157" stopIfTrue="1" operator="lessThan">
      <formula>0</formula>
    </cfRule>
  </conditionalFormatting>
  <conditionalFormatting sqref="Q225">
    <cfRule type="cellIs" dxfId="3580" priority="2156" stopIfTrue="1" operator="lessThan">
      <formula>0</formula>
    </cfRule>
  </conditionalFormatting>
  <conditionalFormatting sqref="Q226:Q227">
    <cfRule type="cellIs" dxfId="3579" priority="2155" stopIfTrue="1" operator="lessThan">
      <formula>0</formula>
    </cfRule>
  </conditionalFormatting>
  <conditionalFormatting sqref="Q228:Q229">
    <cfRule type="cellIs" dxfId="3578" priority="2153" stopIfTrue="1" operator="lessThan">
      <formula>0</formula>
    </cfRule>
  </conditionalFormatting>
  <conditionalFormatting sqref="Q230:Q231">
    <cfRule type="cellIs" dxfId="3577" priority="2152" stopIfTrue="1" operator="lessThan">
      <formula>0</formula>
    </cfRule>
  </conditionalFormatting>
  <conditionalFormatting sqref="Q236:Q237">
    <cfRule type="cellIs" dxfId="3576" priority="2150" stopIfTrue="1" operator="lessThan">
      <formula>0</formula>
    </cfRule>
  </conditionalFormatting>
  <conditionalFormatting sqref="Q244:Q245">
    <cfRule type="cellIs" dxfId="3575" priority="2149" stopIfTrue="1" operator="lessThan">
      <formula>0</formula>
    </cfRule>
  </conditionalFormatting>
  <conditionalFormatting sqref="Q246:Q247">
    <cfRule type="cellIs" dxfId="3574" priority="2148" stopIfTrue="1" operator="lessThan">
      <formula>0</formula>
    </cfRule>
  </conditionalFormatting>
  <conditionalFormatting sqref="Q249:Q250">
    <cfRule type="cellIs" dxfId="3573" priority="2147" stopIfTrue="1" operator="lessThan">
      <formula>0</formula>
    </cfRule>
  </conditionalFormatting>
  <conditionalFormatting sqref="Q251:Q252">
    <cfRule type="cellIs" dxfId="3572" priority="2146" stopIfTrue="1" operator="lessThan">
      <formula>0</formula>
    </cfRule>
  </conditionalFormatting>
  <conditionalFormatting sqref="Q253:Q254">
    <cfRule type="cellIs" dxfId="3571" priority="2145" stopIfTrue="1" operator="lessThan">
      <formula>0</formula>
    </cfRule>
  </conditionalFormatting>
  <conditionalFormatting sqref="Q255:Q256">
    <cfRule type="cellIs" dxfId="3570" priority="2144" stopIfTrue="1" operator="lessThan">
      <formula>0</formula>
    </cfRule>
  </conditionalFormatting>
  <conditionalFormatting sqref="Q257:Q258">
    <cfRule type="cellIs" dxfId="3569" priority="2143" stopIfTrue="1" operator="lessThan">
      <formula>0</formula>
    </cfRule>
  </conditionalFormatting>
  <conditionalFormatting sqref="Q259:Q260">
    <cfRule type="cellIs" dxfId="3568" priority="2142" stopIfTrue="1" operator="lessThan">
      <formula>0</formula>
    </cfRule>
  </conditionalFormatting>
  <conditionalFormatting sqref="Q262:Q263">
    <cfRule type="cellIs" dxfId="3567" priority="2141" stopIfTrue="1" operator="lessThan">
      <formula>0</formula>
    </cfRule>
  </conditionalFormatting>
  <conditionalFormatting sqref="Q264:Q265">
    <cfRule type="cellIs" dxfId="3566" priority="2140" stopIfTrue="1" operator="lessThan">
      <formula>0</formula>
    </cfRule>
  </conditionalFormatting>
  <conditionalFormatting sqref="Q271:R271">
    <cfRule type="cellIs" dxfId="3565" priority="2137" stopIfTrue="1" operator="lessThan">
      <formula>0</formula>
    </cfRule>
  </conditionalFormatting>
  <conditionalFormatting sqref="Q272:R273">
    <cfRule type="cellIs" dxfId="3564" priority="2136" stopIfTrue="1" operator="lessThan">
      <formula>0</formula>
    </cfRule>
  </conditionalFormatting>
  <conditionalFormatting sqref="Q274:R275">
    <cfRule type="cellIs" dxfId="3563" priority="2135" stopIfTrue="1" operator="lessThan">
      <formula>0</formula>
    </cfRule>
  </conditionalFormatting>
  <conditionalFormatting sqref="Q276:R276">
    <cfRule type="cellIs" dxfId="3562" priority="2134" stopIfTrue="1" operator="lessThan">
      <formula>0</formula>
    </cfRule>
  </conditionalFormatting>
  <conditionalFormatting sqref="Q277:R278">
    <cfRule type="cellIs" dxfId="3561" priority="2133" stopIfTrue="1" operator="lessThan">
      <formula>0</formula>
    </cfRule>
  </conditionalFormatting>
  <conditionalFormatting sqref="Q279:R280">
    <cfRule type="cellIs" dxfId="3560" priority="2132" stopIfTrue="1" operator="lessThan">
      <formula>0</formula>
    </cfRule>
  </conditionalFormatting>
  <conditionalFormatting sqref="Q281:R282">
    <cfRule type="cellIs" dxfId="3559" priority="2131" stopIfTrue="1" operator="lessThan">
      <formula>0</formula>
    </cfRule>
  </conditionalFormatting>
  <conditionalFormatting sqref="Q283:Q284">
    <cfRule type="cellIs" dxfId="3558" priority="2130" stopIfTrue="1" operator="lessThan">
      <formula>0</formula>
    </cfRule>
  </conditionalFormatting>
  <conditionalFormatting sqref="Q294:Q295">
    <cfRule type="cellIs" dxfId="3557" priority="2129" stopIfTrue="1" operator="lessThan">
      <formula>0</formula>
    </cfRule>
  </conditionalFormatting>
  <conditionalFormatting sqref="Q296:Q297">
    <cfRule type="cellIs" dxfId="3556" priority="2128" stopIfTrue="1" operator="lessThan">
      <formula>0</formula>
    </cfRule>
  </conditionalFormatting>
  <conditionalFormatting sqref="Q288">
    <cfRule type="cellIs" dxfId="3555" priority="2127" stopIfTrue="1" operator="lessThan">
      <formula>0</formula>
    </cfRule>
  </conditionalFormatting>
  <conditionalFormatting sqref="Q291:Q292">
    <cfRule type="cellIs" dxfId="3554" priority="2126" stopIfTrue="1" operator="lessThan">
      <formula>0</formula>
    </cfRule>
  </conditionalFormatting>
  <conditionalFormatting sqref="Q298:Q299 Q301">
    <cfRule type="cellIs" dxfId="3553" priority="2125" stopIfTrue="1" operator="lessThan">
      <formula>0</formula>
    </cfRule>
  </conditionalFormatting>
  <conditionalFormatting sqref="Q302:Q305">
    <cfRule type="cellIs" dxfId="3552" priority="2124" stopIfTrue="1" operator="lessThan">
      <formula>0</formula>
    </cfRule>
  </conditionalFormatting>
  <conditionalFormatting sqref="Q300">
    <cfRule type="cellIs" dxfId="3551" priority="2122" stopIfTrue="1" operator="lessThan">
      <formula>0</formula>
    </cfRule>
  </conditionalFormatting>
  <conditionalFormatting sqref="Q306:Q307 Q309">
    <cfRule type="cellIs" dxfId="3550" priority="2121" stopIfTrue="1" operator="lessThan">
      <formula>0</formula>
    </cfRule>
  </conditionalFormatting>
  <conditionalFormatting sqref="Q310:Q313">
    <cfRule type="cellIs" dxfId="3549" priority="2120" stopIfTrue="1" operator="lessThan">
      <formula>0</formula>
    </cfRule>
  </conditionalFormatting>
  <conditionalFormatting sqref="Q308">
    <cfRule type="cellIs" dxfId="3548" priority="2118" stopIfTrue="1" operator="lessThan">
      <formula>0</formula>
    </cfRule>
  </conditionalFormatting>
  <conditionalFormatting sqref="Q314:Q315 Q317">
    <cfRule type="cellIs" dxfId="3547" priority="2117" stopIfTrue="1" operator="lessThan">
      <formula>0</formula>
    </cfRule>
  </conditionalFormatting>
  <conditionalFormatting sqref="Q318:Q321">
    <cfRule type="cellIs" dxfId="3546" priority="2116" stopIfTrue="1" operator="lessThan">
      <formula>0</formula>
    </cfRule>
  </conditionalFormatting>
  <conditionalFormatting sqref="Q316">
    <cfRule type="cellIs" dxfId="3545" priority="2114" stopIfTrue="1" operator="lessThan">
      <formula>0</formula>
    </cfRule>
  </conditionalFormatting>
  <conditionalFormatting sqref="Q322:R322 Q325 Q323">
    <cfRule type="cellIs" dxfId="3544" priority="2113" stopIfTrue="1" operator="lessThan">
      <formula>0</formula>
    </cfRule>
  </conditionalFormatting>
  <conditionalFormatting sqref="Q327:R329 Q326">
    <cfRule type="cellIs" dxfId="3543" priority="2112" stopIfTrue="1" operator="lessThan">
      <formula>0</formula>
    </cfRule>
  </conditionalFormatting>
  <conditionalFormatting sqref="Q324">
    <cfRule type="cellIs" dxfId="3542" priority="2110" stopIfTrue="1" operator="lessThan">
      <formula>0</formula>
    </cfRule>
  </conditionalFormatting>
  <conditionalFormatting sqref="Q330:R330 Q333 Q331">
    <cfRule type="cellIs" dxfId="3541" priority="2109" stopIfTrue="1" operator="lessThan">
      <formula>0</formula>
    </cfRule>
  </conditionalFormatting>
  <conditionalFormatting sqref="Q334:Q335">
    <cfRule type="cellIs" dxfId="3540" priority="2108" stopIfTrue="1" operator="lessThan">
      <formula>0</formula>
    </cfRule>
  </conditionalFormatting>
  <conditionalFormatting sqref="Q332">
    <cfRule type="cellIs" dxfId="3539" priority="2106" stopIfTrue="1" operator="lessThan">
      <formula>0</formula>
    </cfRule>
  </conditionalFormatting>
  <conditionalFormatting sqref="Q338:Q339 Q341">
    <cfRule type="cellIs" dxfId="3538" priority="2105" stopIfTrue="1" operator="lessThan">
      <formula>0</formula>
    </cfRule>
  </conditionalFormatting>
  <conditionalFormatting sqref="Q344:R345 Q342:Q343">
    <cfRule type="cellIs" dxfId="3537" priority="2104" stopIfTrue="1" operator="lessThan">
      <formula>0</formula>
    </cfRule>
  </conditionalFormatting>
  <conditionalFormatting sqref="Q340">
    <cfRule type="cellIs" dxfId="3536" priority="2102" stopIfTrue="1" operator="lessThan">
      <formula>0</formula>
    </cfRule>
  </conditionalFormatting>
  <conditionalFormatting sqref="Q346:Q347 Q349">
    <cfRule type="cellIs" dxfId="3535" priority="2101" stopIfTrue="1" operator="lessThan">
      <formula>0</formula>
    </cfRule>
  </conditionalFormatting>
  <conditionalFormatting sqref="Q350:Q353">
    <cfRule type="cellIs" dxfId="3534" priority="2100" stopIfTrue="1" operator="lessThan">
      <formula>0</formula>
    </cfRule>
  </conditionalFormatting>
  <conditionalFormatting sqref="Q348">
    <cfRule type="cellIs" dxfId="3533" priority="2098" stopIfTrue="1" operator="lessThan">
      <formula>0</formula>
    </cfRule>
  </conditionalFormatting>
  <conditionalFormatting sqref="Q354:Q355 Q357">
    <cfRule type="cellIs" dxfId="3532" priority="2097" stopIfTrue="1" operator="lessThan">
      <formula>0</formula>
    </cfRule>
  </conditionalFormatting>
  <conditionalFormatting sqref="Q358:Q361">
    <cfRule type="cellIs" dxfId="3531" priority="2096" stopIfTrue="1" operator="lessThan">
      <formula>0</formula>
    </cfRule>
  </conditionalFormatting>
  <conditionalFormatting sqref="Q356">
    <cfRule type="cellIs" dxfId="3530" priority="2094" stopIfTrue="1" operator="lessThan">
      <formula>0</formula>
    </cfRule>
  </conditionalFormatting>
  <conditionalFormatting sqref="Q362:Q363 Q365">
    <cfRule type="cellIs" dxfId="3529" priority="2093" stopIfTrue="1" operator="lessThan">
      <formula>0</formula>
    </cfRule>
  </conditionalFormatting>
  <conditionalFormatting sqref="Q366:Q369">
    <cfRule type="cellIs" dxfId="3528" priority="2092" stopIfTrue="1" operator="lessThan">
      <formula>0</formula>
    </cfRule>
  </conditionalFormatting>
  <conditionalFormatting sqref="Q364">
    <cfRule type="cellIs" dxfId="3527" priority="2090" stopIfTrue="1" operator="lessThan">
      <formula>0</formula>
    </cfRule>
  </conditionalFormatting>
  <conditionalFormatting sqref="Q370:Q371 Q373">
    <cfRule type="cellIs" dxfId="3526" priority="2089" stopIfTrue="1" operator="lessThan">
      <formula>0</formula>
    </cfRule>
  </conditionalFormatting>
  <conditionalFormatting sqref="Q374:Q377">
    <cfRule type="cellIs" dxfId="3525" priority="2088" stopIfTrue="1" operator="lessThan">
      <formula>0</formula>
    </cfRule>
  </conditionalFormatting>
  <conditionalFormatting sqref="Q372">
    <cfRule type="cellIs" dxfId="3524" priority="2086" stopIfTrue="1" operator="lessThan">
      <formula>0</formula>
    </cfRule>
  </conditionalFormatting>
  <conditionalFormatting sqref="Q384:R385 Q387:R387">
    <cfRule type="cellIs" dxfId="3523" priority="2085" stopIfTrue="1" operator="lessThan">
      <formula>0</formula>
    </cfRule>
  </conditionalFormatting>
  <conditionalFormatting sqref="Q388:R391">
    <cfRule type="cellIs" dxfId="3522" priority="2084" stopIfTrue="1" operator="lessThan">
      <formula>0</formula>
    </cfRule>
  </conditionalFormatting>
  <conditionalFormatting sqref="R386">
    <cfRule type="cellIs" dxfId="3521" priority="2083" stopIfTrue="1" operator="lessThan">
      <formula>0</formula>
    </cfRule>
  </conditionalFormatting>
  <conditionalFormatting sqref="Q386">
    <cfRule type="cellIs" dxfId="3520" priority="2082" stopIfTrue="1" operator="lessThan">
      <formula>0</formula>
    </cfRule>
  </conditionalFormatting>
  <conditionalFormatting sqref="Q378">
    <cfRule type="cellIs" dxfId="3519" priority="2081" stopIfTrue="1" operator="lessThan">
      <formula>0</formula>
    </cfRule>
  </conditionalFormatting>
  <conditionalFormatting sqref="Q379:Q382">
    <cfRule type="cellIs" dxfId="3518" priority="2080" stopIfTrue="1" operator="lessThan">
      <formula>0</formula>
    </cfRule>
  </conditionalFormatting>
  <conditionalFormatting sqref="Q392:R393 Q395:R395">
    <cfRule type="cellIs" dxfId="3517" priority="2079" stopIfTrue="1" operator="lessThan">
      <formula>0</formula>
    </cfRule>
  </conditionalFormatting>
  <conditionalFormatting sqref="Q396:R399">
    <cfRule type="cellIs" dxfId="3516" priority="2078" stopIfTrue="1" operator="lessThan">
      <formula>0</formula>
    </cfRule>
  </conditionalFormatting>
  <conditionalFormatting sqref="R394">
    <cfRule type="cellIs" dxfId="3515" priority="2077" stopIfTrue="1" operator="lessThan">
      <formula>0</formula>
    </cfRule>
  </conditionalFormatting>
  <conditionalFormatting sqref="Q394">
    <cfRule type="cellIs" dxfId="3514" priority="2076" stopIfTrue="1" operator="lessThan">
      <formula>0</formula>
    </cfRule>
  </conditionalFormatting>
  <conditionalFormatting sqref="Q410:R411 Q413:R413">
    <cfRule type="cellIs" dxfId="3513" priority="2075" stopIfTrue="1" operator="lessThan">
      <formula>0</formula>
    </cfRule>
  </conditionalFormatting>
  <conditionalFormatting sqref="Q414:R414 Q417:R417 Q415:Q416">
    <cfRule type="cellIs" dxfId="3512" priority="2074" stopIfTrue="1" operator="lessThan">
      <formula>0</formula>
    </cfRule>
  </conditionalFormatting>
  <conditionalFormatting sqref="R412">
    <cfRule type="cellIs" dxfId="3511" priority="2073" stopIfTrue="1" operator="lessThan">
      <formula>0</formula>
    </cfRule>
  </conditionalFormatting>
  <conditionalFormatting sqref="Q412">
    <cfRule type="cellIs" dxfId="3510" priority="2072" stopIfTrue="1" operator="lessThan">
      <formula>0</formula>
    </cfRule>
  </conditionalFormatting>
  <conditionalFormatting sqref="Q418:R419 Q421:R421">
    <cfRule type="cellIs" dxfId="3509" priority="2071" stopIfTrue="1" operator="lessThan">
      <formula>0</formula>
    </cfRule>
  </conditionalFormatting>
  <conditionalFormatting sqref="Q422:R425">
    <cfRule type="cellIs" dxfId="3508" priority="2070" stopIfTrue="1" operator="lessThan">
      <formula>0</formula>
    </cfRule>
  </conditionalFormatting>
  <conditionalFormatting sqref="R420">
    <cfRule type="cellIs" dxfId="3507" priority="2069" stopIfTrue="1" operator="lessThan">
      <formula>0</formula>
    </cfRule>
  </conditionalFormatting>
  <conditionalFormatting sqref="Q420">
    <cfRule type="cellIs" dxfId="3506" priority="2068" stopIfTrue="1" operator="lessThan">
      <formula>0</formula>
    </cfRule>
  </conditionalFormatting>
  <conditionalFormatting sqref="Q426:R427 Q429:R429">
    <cfRule type="cellIs" dxfId="3505" priority="2067" stopIfTrue="1" operator="lessThan">
      <formula>0</formula>
    </cfRule>
  </conditionalFormatting>
  <conditionalFormatting sqref="Q430:R433">
    <cfRule type="cellIs" dxfId="3504" priority="2066" stopIfTrue="1" operator="lessThan">
      <formula>0</formula>
    </cfRule>
  </conditionalFormatting>
  <conditionalFormatting sqref="R428">
    <cfRule type="cellIs" dxfId="3503" priority="2065" stopIfTrue="1" operator="lessThan">
      <formula>0</formula>
    </cfRule>
  </conditionalFormatting>
  <conditionalFormatting sqref="Q428">
    <cfRule type="cellIs" dxfId="3502" priority="2064" stopIfTrue="1" operator="lessThan">
      <formula>0</formula>
    </cfRule>
  </conditionalFormatting>
  <conditionalFormatting sqref="Q434:R435 Q437:R437">
    <cfRule type="cellIs" dxfId="3501" priority="2063" stopIfTrue="1" operator="lessThan">
      <formula>0</formula>
    </cfRule>
  </conditionalFormatting>
  <conditionalFormatting sqref="Q438:R441">
    <cfRule type="cellIs" dxfId="3500" priority="2062" stopIfTrue="1" operator="lessThan">
      <formula>0</formula>
    </cfRule>
  </conditionalFormatting>
  <conditionalFormatting sqref="R436">
    <cfRule type="cellIs" dxfId="3499" priority="2061" stopIfTrue="1" operator="lessThan">
      <formula>0</formula>
    </cfRule>
  </conditionalFormatting>
  <conditionalFormatting sqref="Q436">
    <cfRule type="cellIs" dxfId="3498" priority="2060" stopIfTrue="1" operator="lessThan">
      <formula>0</formula>
    </cfRule>
  </conditionalFormatting>
  <conditionalFormatting sqref="Q442:R443 Q445:R445">
    <cfRule type="cellIs" dxfId="3497" priority="2059" stopIfTrue="1" operator="lessThan">
      <formula>0</formula>
    </cfRule>
  </conditionalFormatting>
  <conditionalFormatting sqref="Q446:R449">
    <cfRule type="cellIs" dxfId="3496" priority="2058" stopIfTrue="1" operator="lessThan">
      <formula>0</formula>
    </cfRule>
  </conditionalFormatting>
  <conditionalFormatting sqref="R444">
    <cfRule type="cellIs" dxfId="3495" priority="2057" stopIfTrue="1" operator="lessThan">
      <formula>0</formula>
    </cfRule>
  </conditionalFormatting>
  <conditionalFormatting sqref="Q444">
    <cfRule type="cellIs" dxfId="3494" priority="2056" stopIfTrue="1" operator="lessThan">
      <formula>0</formula>
    </cfRule>
  </conditionalFormatting>
  <conditionalFormatting sqref="Q450:R451 Q453:R453">
    <cfRule type="cellIs" dxfId="3493" priority="2055" stopIfTrue="1" operator="lessThan">
      <formula>0</formula>
    </cfRule>
  </conditionalFormatting>
  <conditionalFormatting sqref="Q454:R457">
    <cfRule type="cellIs" dxfId="3492" priority="2054" stopIfTrue="1" operator="lessThan">
      <formula>0</formula>
    </cfRule>
  </conditionalFormatting>
  <conditionalFormatting sqref="R452">
    <cfRule type="cellIs" dxfId="3491" priority="2053" stopIfTrue="1" operator="lessThan">
      <formula>0</formula>
    </cfRule>
  </conditionalFormatting>
  <conditionalFormatting sqref="Q452">
    <cfRule type="cellIs" dxfId="3490" priority="2052" stopIfTrue="1" operator="lessThan">
      <formula>0</formula>
    </cfRule>
  </conditionalFormatting>
  <conditionalFormatting sqref="Q458:R459 Q461:R461">
    <cfRule type="cellIs" dxfId="3489" priority="2051" stopIfTrue="1" operator="lessThan">
      <formula>0</formula>
    </cfRule>
  </conditionalFormatting>
  <conditionalFormatting sqref="Q462:R465">
    <cfRule type="cellIs" dxfId="3488" priority="2050" stopIfTrue="1" operator="lessThan">
      <formula>0</formula>
    </cfRule>
  </conditionalFormatting>
  <conditionalFormatting sqref="R460">
    <cfRule type="cellIs" dxfId="3487" priority="2049" stopIfTrue="1" operator="lessThan">
      <formula>0</formula>
    </cfRule>
  </conditionalFormatting>
  <conditionalFormatting sqref="Q460">
    <cfRule type="cellIs" dxfId="3486" priority="2048" stopIfTrue="1" operator="lessThan">
      <formula>0</formula>
    </cfRule>
  </conditionalFormatting>
  <conditionalFormatting sqref="Q466:R467 Q469:R469">
    <cfRule type="cellIs" dxfId="3485" priority="2047" stopIfTrue="1" operator="lessThan">
      <formula>0</formula>
    </cfRule>
  </conditionalFormatting>
  <conditionalFormatting sqref="Q470:R473">
    <cfRule type="cellIs" dxfId="3484" priority="2046" stopIfTrue="1" operator="lessThan">
      <formula>0</formula>
    </cfRule>
  </conditionalFormatting>
  <conditionalFormatting sqref="R468">
    <cfRule type="cellIs" dxfId="3483" priority="2045" stopIfTrue="1" operator="lessThan">
      <formula>0</formula>
    </cfRule>
  </conditionalFormatting>
  <conditionalFormatting sqref="Q468">
    <cfRule type="cellIs" dxfId="3482" priority="2044" stopIfTrue="1" operator="lessThan">
      <formula>0</formula>
    </cfRule>
  </conditionalFormatting>
  <conditionalFormatting sqref="Q474:R475 Q477:R477">
    <cfRule type="cellIs" dxfId="3481" priority="2043" stopIfTrue="1" operator="lessThan">
      <formula>0</formula>
    </cfRule>
  </conditionalFormatting>
  <conditionalFormatting sqref="Q478:R481">
    <cfRule type="cellIs" dxfId="3480" priority="2042" stopIfTrue="1" operator="lessThan">
      <formula>0</formula>
    </cfRule>
  </conditionalFormatting>
  <conditionalFormatting sqref="R476">
    <cfRule type="cellIs" dxfId="3479" priority="2041" stopIfTrue="1" operator="lessThan">
      <formula>0</formula>
    </cfRule>
  </conditionalFormatting>
  <conditionalFormatting sqref="Q476">
    <cfRule type="cellIs" dxfId="3478" priority="2040" stopIfTrue="1" operator="lessThan">
      <formula>0</formula>
    </cfRule>
  </conditionalFormatting>
  <conditionalFormatting sqref="Q482:R483 Q485:R485">
    <cfRule type="cellIs" dxfId="3477" priority="2039" stopIfTrue="1" operator="lessThan">
      <formula>0</formula>
    </cfRule>
  </conditionalFormatting>
  <conditionalFormatting sqref="Q486:R489">
    <cfRule type="cellIs" dxfId="3476" priority="2038" stopIfTrue="1" operator="lessThan">
      <formula>0</formula>
    </cfRule>
  </conditionalFormatting>
  <conditionalFormatting sqref="R484">
    <cfRule type="cellIs" dxfId="3475" priority="2037" stopIfTrue="1" operator="lessThan">
      <formula>0</formula>
    </cfRule>
  </conditionalFormatting>
  <conditionalFormatting sqref="Q484">
    <cfRule type="cellIs" dxfId="3474" priority="2036" stopIfTrue="1" operator="lessThan">
      <formula>0</formula>
    </cfRule>
  </conditionalFormatting>
  <conditionalFormatting sqref="Q490:R491 Q493:R493">
    <cfRule type="cellIs" dxfId="3473" priority="2035" stopIfTrue="1" operator="lessThan">
      <formula>0</formula>
    </cfRule>
  </conditionalFormatting>
  <conditionalFormatting sqref="Q494:R497">
    <cfRule type="cellIs" dxfId="3472" priority="2034" stopIfTrue="1" operator="lessThan">
      <formula>0</formula>
    </cfRule>
  </conditionalFormatting>
  <conditionalFormatting sqref="R492">
    <cfRule type="cellIs" dxfId="3471" priority="2033" stopIfTrue="1" operator="lessThan">
      <formula>0</formula>
    </cfRule>
  </conditionalFormatting>
  <conditionalFormatting sqref="Q492">
    <cfRule type="cellIs" dxfId="3470" priority="2032" stopIfTrue="1" operator="lessThan">
      <formula>0</formula>
    </cfRule>
  </conditionalFormatting>
  <conditionalFormatting sqref="Q498:R499 Q501:R501">
    <cfRule type="cellIs" dxfId="3469" priority="2031" stopIfTrue="1" operator="lessThan">
      <formula>0</formula>
    </cfRule>
  </conditionalFormatting>
  <conditionalFormatting sqref="Q502:R505">
    <cfRule type="cellIs" dxfId="3468" priority="2030" stopIfTrue="1" operator="lessThan">
      <formula>0</formula>
    </cfRule>
  </conditionalFormatting>
  <conditionalFormatting sqref="R500">
    <cfRule type="cellIs" dxfId="3467" priority="2029" stopIfTrue="1" operator="lessThan">
      <formula>0</formula>
    </cfRule>
  </conditionalFormatting>
  <conditionalFormatting sqref="Q500">
    <cfRule type="cellIs" dxfId="3466" priority="2028" stopIfTrue="1" operator="lessThan">
      <formula>0</formula>
    </cfRule>
  </conditionalFormatting>
  <conditionalFormatting sqref="Q506:R507 Q509:R509">
    <cfRule type="cellIs" dxfId="3465" priority="2027" stopIfTrue="1" operator="lessThan">
      <formula>0</formula>
    </cfRule>
  </conditionalFormatting>
  <conditionalFormatting sqref="Q510:R513">
    <cfRule type="cellIs" dxfId="3464" priority="2026" stopIfTrue="1" operator="lessThan">
      <formula>0</formula>
    </cfRule>
  </conditionalFormatting>
  <conditionalFormatting sqref="R508">
    <cfRule type="cellIs" dxfId="3463" priority="2025" stopIfTrue="1" operator="lessThan">
      <formula>0</formula>
    </cfRule>
  </conditionalFormatting>
  <conditionalFormatting sqref="Q508">
    <cfRule type="cellIs" dxfId="3462" priority="2024" stopIfTrue="1" operator="lessThan">
      <formula>0</formula>
    </cfRule>
  </conditionalFormatting>
  <conditionalFormatting sqref="Q514:R515 Q517:R517">
    <cfRule type="cellIs" dxfId="3461" priority="2023" stopIfTrue="1" operator="lessThan">
      <formula>0</formula>
    </cfRule>
  </conditionalFormatting>
  <conditionalFormatting sqref="Q518:R521">
    <cfRule type="cellIs" dxfId="3460" priority="2022" stopIfTrue="1" operator="lessThan">
      <formula>0</formula>
    </cfRule>
  </conditionalFormatting>
  <conditionalFormatting sqref="R516">
    <cfRule type="cellIs" dxfId="3459" priority="2021" stopIfTrue="1" operator="lessThan">
      <formula>0</formula>
    </cfRule>
  </conditionalFormatting>
  <conditionalFormatting sqref="Q516">
    <cfRule type="cellIs" dxfId="3458" priority="2020" stopIfTrue="1" operator="lessThan">
      <formula>0</formula>
    </cfRule>
  </conditionalFormatting>
  <conditionalFormatting sqref="Q522:R523 Q525:R525">
    <cfRule type="cellIs" dxfId="3457" priority="2019" stopIfTrue="1" operator="lessThan">
      <formula>0</formula>
    </cfRule>
  </conditionalFormatting>
  <conditionalFormatting sqref="Q526:R529">
    <cfRule type="cellIs" dxfId="3456" priority="2018" stopIfTrue="1" operator="lessThan">
      <formula>0</formula>
    </cfRule>
  </conditionalFormatting>
  <conditionalFormatting sqref="R524">
    <cfRule type="cellIs" dxfId="3455" priority="2017" stopIfTrue="1" operator="lessThan">
      <formula>0</formula>
    </cfRule>
  </conditionalFormatting>
  <conditionalFormatting sqref="Q524">
    <cfRule type="cellIs" dxfId="3454" priority="2016" stopIfTrue="1" operator="lessThan">
      <formula>0</formula>
    </cfRule>
  </conditionalFormatting>
  <conditionalFormatting sqref="Q530:R531 Q533:R533">
    <cfRule type="cellIs" dxfId="3453" priority="2015" stopIfTrue="1" operator="lessThan">
      <formula>0</formula>
    </cfRule>
  </conditionalFormatting>
  <conditionalFormatting sqref="Q534:R537">
    <cfRule type="cellIs" dxfId="3452" priority="2014" stopIfTrue="1" operator="lessThan">
      <formula>0</formula>
    </cfRule>
  </conditionalFormatting>
  <conditionalFormatting sqref="R532">
    <cfRule type="cellIs" dxfId="3451" priority="2013" stopIfTrue="1" operator="lessThan">
      <formula>0</formula>
    </cfRule>
  </conditionalFormatting>
  <conditionalFormatting sqref="Q532">
    <cfRule type="cellIs" dxfId="3450" priority="2012" stopIfTrue="1" operator="lessThan">
      <formula>0</formula>
    </cfRule>
  </conditionalFormatting>
  <conditionalFormatting sqref="Q538:R539 Q541:R541">
    <cfRule type="cellIs" dxfId="3449" priority="2011" stopIfTrue="1" operator="lessThan">
      <formula>0</formula>
    </cfRule>
  </conditionalFormatting>
  <conditionalFormatting sqref="Q542:R545">
    <cfRule type="cellIs" dxfId="3448" priority="2010" stopIfTrue="1" operator="lessThan">
      <formula>0</formula>
    </cfRule>
  </conditionalFormatting>
  <conditionalFormatting sqref="R540">
    <cfRule type="cellIs" dxfId="3447" priority="2009" stopIfTrue="1" operator="lessThan">
      <formula>0</formula>
    </cfRule>
  </conditionalFormatting>
  <conditionalFormatting sqref="Q540">
    <cfRule type="cellIs" dxfId="3446" priority="2008" stopIfTrue="1" operator="lessThan">
      <formula>0</formula>
    </cfRule>
  </conditionalFormatting>
  <conditionalFormatting sqref="Q546:R547 Q549:R549">
    <cfRule type="cellIs" dxfId="3445" priority="2007" stopIfTrue="1" operator="lessThan">
      <formula>0</formula>
    </cfRule>
  </conditionalFormatting>
  <conditionalFormatting sqref="Q550:R553">
    <cfRule type="cellIs" dxfId="3444" priority="2006" stopIfTrue="1" operator="lessThan">
      <formula>0</formula>
    </cfRule>
  </conditionalFormatting>
  <conditionalFormatting sqref="R548">
    <cfRule type="cellIs" dxfId="3443" priority="2005" stopIfTrue="1" operator="lessThan">
      <formula>0</formula>
    </cfRule>
  </conditionalFormatting>
  <conditionalFormatting sqref="Q548">
    <cfRule type="cellIs" dxfId="3442" priority="2004" stopIfTrue="1" operator="lessThan">
      <formula>0</formula>
    </cfRule>
  </conditionalFormatting>
  <conditionalFormatting sqref="Q554:R555 Q557:R557">
    <cfRule type="cellIs" dxfId="3441" priority="2003" stopIfTrue="1" operator="lessThan">
      <formula>0</formula>
    </cfRule>
  </conditionalFormatting>
  <conditionalFormatting sqref="Q558:R561">
    <cfRule type="cellIs" dxfId="3440" priority="2002" stopIfTrue="1" operator="lessThan">
      <formula>0</formula>
    </cfRule>
  </conditionalFormatting>
  <conditionalFormatting sqref="R556">
    <cfRule type="cellIs" dxfId="3439" priority="2001" stopIfTrue="1" operator="lessThan">
      <formula>0</formula>
    </cfRule>
  </conditionalFormatting>
  <conditionalFormatting sqref="Q556">
    <cfRule type="cellIs" dxfId="3438" priority="2000" stopIfTrue="1" operator="lessThan">
      <formula>0</formula>
    </cfRule>
  </conditionalFormatting>
  <conditionalFormatting sqref="Q562:R563 Q565:R565">
    <cfRule type="cellIs" dxfId="3437" priority="1999" stopIfTrue="1" operator="lessThan">
      <formula>0</formula>
    </cfRule>
  </conditionalFormatting>
  <conditionalFormatting sqref="Q566:Q569">
    <cfRule type="cellIs" dxfId="3436" priority="1998" stopIfTrue="1" operator="lessThan">
      <formula>0</formula>
    </cfRule>
  </conditionalFormatting>
  <conditionalFormatting sqref="R564">
    <cfRule type="cellIs" dxfId="3435" priority="1997" stopIfTrue="1" operator="lessThan">
      <formula>0</formula>
    </cfRule>
  </conditionalFormatting>
  <conditionalFormatting sqref="Q564">
    <cfRule type="cellIs" dxfId="3434" priority="1996" stopIfTrue="1" operator="lessThan">
      <formula>0</formula>
    </cfRule>
  </conditionalFormatting>
  <conditionalFormatting sqref="Q570:R570 Q573 Q571">
    <cfRule type="cellIs" dxfId="3433" priority="1995" stopIfTrue="1" operator="lessThan">
      <formula>0</formula>
    </cfRule>
  </conditionalFormatting>
  <conditionalFormatting sqref="Q574:Q577">
    <cfRule type="cellIs" dxfId="3432" priority="1994" stopIfTrue="1" operator="lessThan">
      <formula>0</formula>
    </cfRule>
  </conditionalFormatting>
  <conditionalFormatting sqref="Q572">
    <cfRule type="cellIs" dxfId="3431" priority="1992" stopIfTrue="1" operator="lessThan">
      <formula>0</formula>
    </cfRule>
  </conditionalFormatting>
  <conditionalFormatting sqref="Q581:R581 Q578:Q579">
    <cfRule type="cellIs" dxfId="3430" priority="1991" stopIfTrue="1" operator="lessThan">
      <formula>0</formula>
    </cfRule>
  </conditionalFormatting>
  <conditionalFormatting sqref="Q582:R585">
    <cfRule type="cellIs" dxfId="3429" priority="1990" stopIfTrue="1" operator="lessThan">
      <formula>0</formula>
    </cfRule>
  </conditionalFormatting>
  <conditionalFormatting sqref="Q580">
    <cfRule type="cellIs" dxfId="3428" priority="1988" stopIfTrue="1" operator="lessThan">
      <formula>0</formula>
    </cfRule>
  </conditionalFormatting>
  <conditionalFormatting sqref="Q586:R589">
    <cfRule type="cellIs" dxfId="3427" priority="1987" stopIfTrue="1" operator="lessThan">
      <formula>0</formula>
    </cfRule>
  </conditionalFormatting>
  <conditionalFormatting sqref="Q590:R593">
    <cfRule type="cellIs" dxfId="3426" priority="1986" stopIfTrue="1" operator="lessThan">
      <formula>0</formula>
    </cfRule>
  </conditionalFormatting>
  <conditionalFormatting sqref="Q594:R597">
    <cfRule type="cellIs" dxfId="3425" priority="1985" stopIfTrue="1" operator="lessThan">
      <formula>0</formula>
    </cfRule>
  </conditionalFormatting>
  <conditionalFormatting sqref="Q598:R600">
    <cfRule type="cellIs" dxfId="3424" priority="1984" stopIfTrue="1" operator="lessThan">
      <formula>0</formula>
    </cfRule>
  </conditionalFormatting>
  <conditionalFormatting sqref="Q602:R603 Q604">
    <cfRule type="cellIs" dxfId="3423" priority="1983" stopIfTrue="1" operator="lessThan">
      <formula>0</formula>
    </cfRule>
  </conditionalFormatting>
  <conditionalFormatting sqref="Q605:R607 Q608">
    <cfRule type="cellIs" dxfId="3422" priority="1982" stopIfTrue="1" operator="lessThan">
      <formula>0</formula>
    </cfRule>
  </conditionalFormatting>
  <conditionalFormatting sqref="Q609:R611">
    <cfRule type="cellIs" dxfId="3421" priority="1981" stopIfTrue="1" operator="lessThan">
      <formula>0</formula>
    </cfRule>
  </conditionalFormatting>
  <conditionalFormatting sqref="Q612:R614">
    <cfRule type="cellIs" dxfId="3420" priority="1980" stopIfTrue="1" operator="lessThan">
      <formula>0</formula>
    </cfRule>
  </conditionalFormatting>
  <conditionalFormatting sqref="Q615:R618">
    <cfRule type="cellIs" dxfId="3419" priority="1979" stopIfTrue="1" operator="lessThan">
      <formula>0</formula>
    </cfRule>
  </conditionalFormatting>
  <conditionalFormatting sqref="Q619:R621">
    <cfRule type="cellIs" dxfId="3418" priority="1978" stopIfTrue="1" operator="lessThan">
      <formula>0</formula>
    </cfRule>
  </conditionalFormatting>
  <conditionalFormatting sqref="Q622:R624">
    <cfRule type="cellIs" dxfId="3417" priority="1977" stopIfTrue="1" operator="lessThan">
      <formula>0</formula>
    </cfRule>
  </conditionalFormatting>
  <conditionalFormatting sqref="Q625:R628">
    <cfRule type="cellIs" dxfId="3416" priority="1976" stopIfTrue="1" operator="lessThan">
      <formula>0</formula>
    </cfRule>
  </conditionalFormatting>
  <conditionalFormatting sqref="Q629:R631">
    <cfRule type="cellIs" dxfId="3415" priority="1975" stopIfTrue="1" operator="lessThan">
      <formula>0</formula>
    </cfRule>
  </conditionalFormatting>
  <conditionalFormatting sqref="Q641:R643">
    <cfRule type="cellIs" dxfId="3414" priority="1974" stopIfTrue="1" operator="lessThan">
      <formula>0</formula>
    </cfRule>
  </conditionalFormatting>
  <conditionalFormatting sqref="Q644:R647">
    <cfRule type="cellIs" dxfId="3413" priority="1973" stopIfTrue="1" operator="lessThan">
      <formula>0</formula>
    </cfRule>
  </conditionalFormatting>
  <conditionalFormatting sqref="Q648:R650">
    <cfRule type="cellIs" dxfId="3412" priority="1972" stopIfTrue="1" operator="lessThan">
      <formula>0</formula>
    </cfRule>
  </conditionalFormatting>
  <conditionalFormatting sqref="Q632:R632">
    <cfRule type="cellIs" dxfId="3411" priority="1971" stopIfTrue="1" operator="lessThan">
      <formula>0</formula>
    </cfRule>
  </conditionalFormatting>
  <conditionalFormatting sqref="Q633:R635">
    <cfRule type="cellIs" dxfId="3410" priority="1970" stopIfTrue="1" operator="lessThan">
      <formula>0</formula>
    </cfRule>
  </conditionalFormatting>
  <conditionalFormatting sqref="Q636:R636">
    <cfRule type="cellIs" dxfId="3409" priority="1969" stopIfTrue="1" operator="lessThan">
      <formula>0</formula>
    </cfRule>
  </conditionalFormatting>
  <conditionalFormatting sqref="Q637:R639">
    <cfRule type="cellIs" dxfId="3408" priority="1968" stopIfTrue="1" operator="lessThan">
      <formula>0</formula>
    </cfRule>
  </conditionalFormatting>
  <conditionalFormatting sqref="Q651:R653">
    <cfRule type="cellIs" dxfId="3407" priority="1967" stopIfTrue="1" operator="lessThan">
      <formula>0</formula>
    </cfRule>
  </conditionalFormatting>
  <conditionalFormatting sqref="Q654:R657">
    <cfRule type="cellIs" dxfId="3406" priority="1966" stopIfTrue="1" operator="lessThan">
      <formula>0</formula>
    </cfRule>
  </conditionalFormatting>
  <conditionalFormatting sqref="Q658:R660">
    <cfRule type="cellIs" dxfId="3405" priority="1965" stopIfTrue="1" operator="lessThan">
      <formula>0</formula>
    </cfRule>
  </conditionalFormatting>
  <conditionalFormatting sqref="Q668:R670">
    <cfRule type="cellIs" dxfId="3404" priority="1964" stopIfTrue="1" operator="lessThan">
      <formula>0</formula>
    </cfRule>
  </conditionalFormatting>
  <conditionalFormatting sqref="Q671:R674">
    <cfRule type="cellIs" dxfId="3403" priority="1963" stopIfTrue="1" operator="lessThan">
      <formula>0</formula>
    </cfRule>
  </conditionalFormatting>
  <conditionalFormatting sqref="Q675:R677">
    <cfRule type="cellIs" dxfId="3402" priority="1962" stopIfTrue="1" operator="lessThan">
      <formula>0</formula>
    </cfRule>
  </conditionalFormatting>
  <conditionalFormatting sqref="Q661:R663">
    <cfRule type="cellIs" dxfId="3401" priority="1961" stopIfTrue="1" operator="lessThan">
      <formula>0</formula>
    </cfRule>
  </conditionalFormatting>
  <conditionalFormatting sqref="Q664:R666">
    <cfRule type="cellIs" dxfId="3400" priority="1960" stopIfTrue="1" operator="lessThan">
      <formula>0</formula>
    </cfRule>
  </conditionalFormatting>
  <conditionalFormatting sqref="Q678:R680">
    <cfRule type="cellIs" dxfId="3399" priority="1959" stopIfTrue="1" operator="lessThan">
      <formula>0</formula>
    </cfRule>
  </conditionalFormatting>
  <conditionalFormatting sqref="Q681:R684">
    <cfRule type="cellIs" dxfId="3398" priority="1958" stopIfTrue="1" operator="lessThan">
      <formula>0</formula>
    </cfRule>
  </conditionalFormatting>
  <conditionalFormatting sqref="Q685:R687">
    <cfRule type="cellIs" dxfId="3397" priority="1957" stopIfTrue="1" operator="lessThan">
      <formula>0</formula>
    </cfRule>
  </conditionalFormatting>
  <conditionalFormatting sqref="Q688:R690">
    <cfRule type="cellIs" dxfId="3396" priority="1956" stopIfTrue="1" operator="lessThan">
      <formula>0</formula>
    </cfRule>
  </conditionalFormatting>
  <conditionalFormatting sqref="Q691:R694">
    <cfRule type="cellIs" dxfId="3395" priority="1955" stopIfTrue="1" operator="lessThan">
      <formula>0</formula>
    </cfRule>
  </conditionalFormatting>
  <conditionalFormatting sqref="Q695:R697">
    <cfRule type="cellIs" dxfId="3394" priority="1954" stopIfTrue="1" operator="lessThan">
      <formula>0</formula>
    </cfRule>
  </conditionalFormatting>
  <conditionalFormatting sqref="Q698:R700">
    <cfRule type="cellIs" dxfId="3393" priority="1953" stopIfTrue="1" operator="lessThan">
      <formula>0</formula>
    </cfRule>
  </conditionalFormatting>
  <conditionalFormatting sqref="Q701:R703">
    <cfRule type="cellIs" dxfId="3392" priority="1952" stopIfTrue="1" operator="lessThan">
      <formula>0</formula>
    </cfRule>
  </conditionalFormatting>
  <conditionalFormatting sqref="Q704:R706">
    <cfRule type="cellIs" dxfId="3391" priority="1951" stopIfTrue="1" operator="lessThan">
      <formula>0</formula>
    </cfRule>
  </conditionalFormatting>
  <conditionalFormatting sqref="Q707:R710">
    <cfRule type="cellIs" dxfId="3390" priority="1950" stopIfTrue="1" operator="lessThan">
      <formula>0</formula>
    </cfRule>
  </conditionalFormatting>
  <conditionalFormatting sqref="Q711:R713">
    <cfRule type="cellIs" dxfId="3389" priority="1949" stopIfTrue="1" operator="lessThan">
      <formula>0</formula>
    </cfRule>
  </conditionalFormatting>
  <conditionalFormatting sqref="Q714:R716">
    <cfRule type="cellIs" dxfId="3388" priority="1948" stopIfTrue="1" operator="lessThan">
      <formula>0</formula>
    </cfRule>
  </conditionalFormatting>
  <conditionalFormatting sqref="Q717:R720">
    <cfRule type="cellIs" dxfId="3387" priority="1947" stopIfTrue="1" operator="lessThan">
      <formula>0</formula>
    </cfRule>
  </conditionalFormatting>
  <conditionalFormatting sqref="Q721:R723">
    <cfRule type="cellIs" dxfId="3386" priority="1946" stopIfTrue="1" operator="lessThan">
      <formula>0</formula>
    </cfRule>
  </conditionalFormatting>
  <conditionalFormatting sqref="Q724:R726">
    <cfRule type="cellIs" dxfId="3385" priority="1945" stopIfTrue="1" operator="lessThan">
      <formula>0</formula>
    </cfRule>
  </conditionalFormatting>
  <conditionalFormatting sqref="Q727:R729">
    <cfRule type="cellIs" dxfId="3384" priority="1944" stopIfTrue="1" operator="lessThan">
      <formula>0</formula>
    </cfRule>
  </conditionalFormatting>
  <conditionalFormatting sqref="Q730:R732">
    <cfRule type="cellIs" dxfId="3383" priority="1943" stopIfTrue="1" operator="lessThan">
      <formula>0</formula>
    </cfRule>
  </conditionalFormatting>
  <conditionalFormatting sqref="Q733:R736">
    <cfRule type="cellIs" dxfId="3382" priority="1942" stopIfTrue="1" operator="lessThan">
      <formula>0</formula>
    </cfRule>
  </conditionalFormatting>
  <conditionalFormatting sqref="Q737:R738 Q739">
    <cfRule type="cellIs" dxfId="3381" priority="1941" stopIfTrue="1" operator="lessThan">
      <formula>0</formula>
    </cfRule>
  </conditionalFormatting>
  <conditionalFormatting sqref="Q742:R742 Q740:Q741">
    <cfRule type="cellIs" dxfId="3380" priority="1940" stopIfTrue="1" operator="lessThan">
      <formula>0</formula>
    </cfRule>
  </conditionalFormatting>
  <conditionalFormatting sqref="Q743:R746">
    <cfRule type="cellIs" dxfId="3379" priority="1939" stopIfTrue="1" operator="lessThan">
      <formula>0</formula>
    </cfRule>
  </conditionalFormatting>
  <conditionalFormatting sqref="Q747:R749">
    <cfRule type="cellIs" dxfId="3378" priority="1938" stopIfTrue="1" operator="lessThan">
      <formula>0</formula>
    </cfRule>
  </conditionalFormatting>
  <conditionalFormatting sqref="Q750:R752">
    <cfRule type="cellIs" dxfId="3377" priority="1937" stopIfTrue="1" operator="lessThan">
      <formula>0</formula>
    </cfRule>
  </conditionalFormatting>
  <conditionalFormatting sqref="Q753:R755">
    <cfRule type="cellIs" dxfId="3376" priority="1936" stopIfTrue="1" operator="lessThan">
      <formula>0</formula>
    </cfRule>
  </conditionalFormatting>
  <conditionalFormatting sqref="Q764:R766">
    <cfRule type="cellIs" dxfId="3375" priority="1935" stopIfTrue="1" operator="lessThan">
      <formula>0</formula>
    </cfRule>
  </conditionalFormatting>
  <conditionalFormatting sqref="Q767:R770">
    <cfRule type="cellIs" dxfId="3374" priority="1934" stopIfTrue="1" operator="lessThan">
      <formula>0</formula>
    </cfRule>
  </conditionalFormatting>
  <conditionalFormatting sqref="Q771:R773">
    <cfRule type="cellIs" dxfId="3373" priority="1933" stopIfTrue="1" operator="lessThan">
      <formula>0</formula>
    </cfRule>
  </conditionalFormatting>
  <conditionalFormatting sqref="Q774:R776">
    <cfRule type="cellIs" dxfId="3372" priority="1932" stopIfTrue="1" operator="lessThan">
      <formula>0</formula>
    </cfRule>
  </conditionalFormatting>
  <conditionalFormatting sqref="Q777:R780">
    <cfRule type="cellIs" dxfId="3371" priority="1931" stopIfTrue="1" operator="lessThan">
      <formula>0</formula>
    </cfRule>
  </conditionalFormatting>
  <conditionalFormatting sqref="Q781:R783">
    <cfRule type="cellIs" dxfId="3370" priority="1930" stopIfTrue="1" operator="lessThan">
      <formula>0</formula>
    </cfRule>
  </conditionalFormatting>
  <conditionalFormatting sqref="Q784:R786">
    <cfRule type="cellIs" dxfId="3369" priority="1929" stopIfTrue="1" operator="lessThan">
      <formula>0</formula>
    </cfRule>
  </conditionalFormatting>
  <conditionalFormatting sqref="Q787:R789">
    <cfRule type="cellIs" dxfId="3368" priority="1928" stopIfTrue="1" operator="lessThan">
      <formula>0</formula>
    </cfRule>
  </conditionalFormatting>
  <conditionalFormatting sqref="Q790:R792">
    <cfRule type="cellIs" dxfId="3367" priority="1927" stopIfTrue="1" operator="lessThan">
      <formula>0</formula>
    </cfRule>
  </conditionalFormatting>
  <conditionalFormatting sqref="Q793:R796">
    <cfRule type="cellIs" dxfId="3366" priority="1926" stopIfTrue="1" operator="lessThan">
      <formula>0</formula>
    </cfRule>
  </conditionalFormatting>
  <conditionalFormatting sqref="Q797:R799">
    <cfRule type="cellIs" dxfId="3365" priority="1925" stopIfTrue="1" operator="lessThan">
      <formula>0</formula>
    </cfRule>
  </conditionalFormatting>
  <conditionalFormatting sqref="Q800:R802">
    <cfRule type="cellIs" dxfId="3364" priority="1924" stopIfTrue="1" operator="lessThan">
      <formula>0</formula>
    </cfRule>
  </conditionalFormatting>
  <conditionalFormatting sqref="Q803:R806">
    <cfRule type="cellIs" dxfId="3363" priority="1923" stopIfTrue="1" operator="lessThan">
      <formula>0</formula>
    </cfRule>
  </conditionalFormatting>
  <conditionalFormatting sqref="Q807:R809">
    <cfRule type="cellIs" dxfId="3362" priority="1922" stopIfTrue="1" operator="lessThan">
      <formula>0</formula>
    </cfRule>
  </conditionalFormatting>
  <conditionalFormatting sqref="Q810:R812">
    <cfRule type="cellIs" dxfId="3361" priority="1921" stopIfTrue="1" operator="lessThan">
      <formula>0</formula>
    </cfRule>
  </conditionalFormatting>
  <conditionalFormatting sqref="Q813:R815">
    <cfRule type="cellIs" dxfId="3360" priority="1920" stopIfTrue="1" operator="lessThan">
      <formula>0</formula>
    </cfRule>
  </conditionalFormatting>
  <conditionalFormatting sqref="Q756:R758">
    <cfRule type="cellIs" dxfId="3359" priority="1919" stopIfTrue="1" operator="lessThan">
      <formula>0</formula>
    </cfRule>
  </conditionalFormatting>
  <conditionalFormatting sqref="Q759:R761">
    <cfRule type="cellIs" dxfId="3358" priority="1918" stopIfTrue="1" operator="lessThan">
      <formula>0</formula>
    </cfRule>
  </conditionalFormatting>
  <conditionalFormatting sqref="Q144:Q145">
    <cfRule type="cellIs" dxfId="3357" priority="1916" stopIfTrue="1" operator="lessThan">
      <formula>0</formula>
    </cfRule>
  </conditionalFormatting>
  <conditionalFormatting sqref="Q268:Q270">
    <cfRule type="cellIs" dxfId="3356" priority="1915" stopIfTrue="1" operator="lessThan">
      <formula>0</formula>
    </cfRule>
  </conditionalFormatting>
  <conditionalFormatting sqref="AE71:AF71 AE72:AE75">
    <cfRule type="cellIs" dxfId="3355" priority="1914" stopIfTrue="1" operator="lessThan">
      <formula>0</formula>
    </cfRule>
  </conditionalFormatting>
  <conditionalFormatting sqref="AE76:AE80">
    <cfRule type="cellIs" dxfId="3354" priority="1912" stopIfTrue="1" operator="lessThan">
      <formula>0</formula>
    </cfRule>
  </conditionalFormatting>
  <conditionalFormatting sqref="AE81:AE85">
    <cfRule type="cellIs" dxfId="3353" priority="1911" stopIfTrue="1" operator="lessThan">
      <formula>0</formula>
    </cfRule>
  </conditionalFormatting>
  <conditionalFormatting sqref="AE72:AE90">
    <cfRule type="cellIs" dxfId="3352" priority="1910" stopIfTrue="1" operator="lessThan">
      <formula>0</formula>
    </cfRule>
  </conditionalFormatting>
  <conditionalFormatting sqref="AE91:AE93">
    <cfRule type="cellIs" dxfId="3351" priority="1909" stopIfTrue="1" operator="lessThan">
      <formula>0</formula>
    </cfRule>
  </conditionalFormatting>
  <conditionalFormatting sqref="AE103:AE105">
    <cfRule type="cellIs" dxfId="3350" priority="1908" stopIfTrue="1" operator="lessThan">
      <formula>0</formula>
    </cfRule>
  </conditionalFormatting>
  <conditionalFormatting sqref="AE106:AE108">
    <cfRule type="cellIs" dxfId="3349" priority="1907" stopIfTrue="1" operator="lessThan">
      <formula>0</formula>
    </cfRule>
  </conditionalFormatting>
  <conditionalFormatting sqref="AE109:AE111">
    <cfRule type="cellIs" dxfId="3348" priority="1906" stopIfTrue="1" operator="lessThan">
      <formula>0</formula>
    </cfRule>
  </conditionalFormatting>
  <conditionalFormatting sqref="AE112">
    <cfRule type="cellIs" dxfId="3347" priority="1905" stopIfTrue="1" operator="lessThan">
      <formula>0</formula>
    </cfRule>
  </conditionalFormatting>
  <conditionalFormatting sqref="AE114:AE116">
    <cfRule type="cellIs" dxfId="3346" priority="1904" stopIfTrue="1" operator="lessThan">
      <formula>0</formula>
    </cfRule>
  </conditionalFormatting>
  <conditionalFormatting sqref="AE117:AE119">
    <cfRule type="cellIs" dxfId="3345" priority="1903" stopIfTrue="1" operator="lessThan">
      <formula>0</formula>
    </cfRule>
  </conditionalFormatting>
  <conditionalFormatting sqref="AE120:AF121 AE122">
    <cfRule type="cellIs" dxfId="3344" priority="1902" stopIfTrue="1" operator="lessThan">
      <formula>0</formula>
    </cfRule>
  </conditionalFormatting>
  <conditionalFormatting sqref="AE123">
    <cfRule type="cellIs" dxfId="3343" priority="1901" stopIfTrue="1" operator="lessThan">
      <formula>0</formula>
    </cfRule>
  </conditionalFormatting>
  <conditionalFormatting sqref="AE124:AE126">
    <cfRule type="cellIs" dxfId="3342" priority="1900" stopIfTrue="1" operator="lessThan">
      <formula>0</formula>
    </cfRule>
  </conditionalFormatting>
  <conditionalFormatting sqref="AE127:AE129">
    <cfRule type="cellIs" dxfId="3341" priority="1899" stopIfTrue="1" operator="lessThan">
      <formula>0</formula>
    </cfRule>
  </conditionalFormatting>
  <conditionalFormatting sqref="AE130:AE132">
    <cfRule type="cellIs" dxfId="3340" priority="1898" stopIfTrue="1" operator="lessThan">
      <formula>0</formula>
    </cfRule>
  </conditionalFormatting>
  <conditionalFormatting sqref="AE133">
    <cfRule type="cellIs" dxfId="3339" priority="1897" stopIfTrue="1" operator="lessThan">
      <formula>0</formula>
    </cfRule>
  </conditionalFormatting>
  <conditionalFormatting sqref="AE134:AE136">
    <cfRule type="cellIs" dxfId="3338" priority="1896" stopIfTrue="1" operator="lessThan">
      <formula>0</formula>
    </cfRule>
  </conditionalFormatting>
  <conditionalFormatting sqref="AE137:AE139">
    <cfRule type="cellIs" dxfId="3337" priority="1895" stopIfTrue="1" operator="lessThan">
      <formula>0</formula>
    </cfRule>
  </conditionalFormatting>
  <conditionalFormatting sqref="AE140:AE142">
    <cfRule type="cellIs" dxfId="3336" priority="1894" stopIfTrue="1" operator="lessThan">
      <formula>0</formula>
    </cfRule>
  </conditionalFormatting>
  <conditionalFormatting sqref="AE143">
    <cfRule type="cellIs" dxfId="3335" priority="1893" stopIfTrue="1" operator="lessThan">
      <formula>0</formula>
    </cfRule>
  </conditionalFormatting>
  <conditionalFormatting sqref="AE144:AE146">
    <cfRule type="cellIs" dxfId="3334" priority="1892" stopIfTrue="1" operator="lessThan">
      <formula>0</formula>
    </cfRule>
  </conditionalFormatting>
  <conditionalFormatting sqref="AE147:AE149">
    <cfRule type="cellIs" dxfId="3333" priority="1891" stopIfTrue="1" operator="lessThan">
      <formula>0</formula>
    </cfRule>
  </conditionalFormatting>
  <conditionalFormatting sqref="AE150:AE152">
    <cfRule type="cellIs" dxfId="3332" priority="1890" stopIfTrue="1" operator="lessThan">
      <formula>0</formula>
    </cfRule>
  </conditionalFormatting>
  <conditionalFormatting sqref="AE153">
    <cfRule type="cellIs" dxfId="3331" priority="1889" stopIfTrue="1" operator="lessThan">
      <formula>0</formula>
    </cfRule>
  </conditionalFormatting>
  <conditionalFormatting sqref="AE154:AE156">
    <cfRule type="cellIs" dxfId="3330" priority="1888" stopIfTrue="1" operator="lessThan">
      <formula>0</formula>
    </cfRule>
  </conditionalFormatting>
  <conditionalFormatting sqref="AE157:AE159">
    <cfRule type="cellIs" dxfId="3329" priority="1887" stopIfTrue="1" operator="lessThan">
      <formula>0</formula>
    </cfRule>
  </conditionalFormatting>
  <conditionalFormatting sqref="AE160:AF160 AE161:AE162">
    <cfRule type="cellIs" dxfId="3328" priority="1886" stopIfTrue="1" operator="lessThan">
      <formula>0</formula>
    </cfRule>
  </conditionalFormatting>
  <conditionalFormatting sqref="AE163">
    <cfRule type="cellIs" dxfId="3327" priority="1885" stopIfTrue="1" operator="lessThan">
      <formula>0</formula>
    </cfRule>
  </conditionalFormatting>
  <conditionalFormatting sqref="AE164:AE166">
    <cfRule type="cellIs" dxfId="3326" priority="1884" stopIfTrue="1" operator="lessThan">
      <formula>0</formula>
    </cfRule>
  </conditionalFormatting>
  <conditionalFormatting sqref="AE167:AE169">
    <cfRule type="cellIs" dxfId="3325" priority="1883" stopIfTrue="1" operator="lessThan">
      <formula>0</formula>
    </cfRule>
  </conditionalFormatting>
  <conditionalFormatting sqref="AE170:AE172">
    <cfRule type="cellIs" dxfId="3324" priority="1882" stopIfTrue="1" operator="lessThan">
      <formula>0</formula>
    </cfRule>
  </conditionalFormatting>
  <conditionalFormatting sqref="AE173">
    <cfRule type="cellIs" dxfId="3323" priority="1881" stopIfTrue="1" operator="lessThan">
      <formula>0</formula>
    </cfRule>
  </conditionalFormatting>
  <conditionalFormatting sqref="AE178:AF180">
    <cfRule type="cellIs" dxfId="3322" priority="1880" stopIfTrue="1" operator="lessThan">
      <formula>0</formula>
    </cfRule>
  </conditionalFormatting>
  <conditionalFormatting sqref="AE181:AF183">
    <cfRule type="cellIs" dxfId="3321" priority="1879" stopIfTrue="1" operator="lessThan">
      <formula>0</formula>
    </cfRule>
  </conditionalFormatting>
  <conditionalFormatting sqref="AE184:AE186">
    <cfRule type="cellIs" dxfId="3320" priority="1878" stopIfTrue="1" operator="lessThan">
      <formula>0</formula>
    </cfRule>
  </conditionalFormatting>
  <conditionalFormatting sqref="AE187">
    <cfRule type="cellIs" dxfId="3319" priority="1877" stopIfTrue="1" operator="lessThan">
      <formula>0</formula>
    </cfRule>
  </conditionalFormatting>
  <conditionalFormatting sqref="AE188:AE190">
    <cfRule type="cellIs" dxfId="3318" priority="1876" stopIfTrue="1" operator="lessThan">
      <formula>0</formula>
    </cfRule>
  </conditionalFormatting>
  <conditionalFormatting sqref="AE191:AF193">
    <cfRule type="cellIs" dxfId="3317" priority="1875" stopIfTrue="1" operator="lessThan">
      <formula>0</formula>
    </cfRule>
  </conditionalFormatting>
  <conditionalFormatting sqref="AE194:AF194 AE195:AE196">
    <cfRule type="cellIs" dxfId="3316" priority="1874" stopIfTrue="1" operator="lessThan">
      <formula>0</formula>
    </cfRule>
  </conditionalFormatting>
  <conditionalFormatting sqref="AE197">
    <cfRule type="cellIs" dxfId="3315" priority="1873" stopIfTrue="1" operator="lessThan">
      <formula>0</formula>
    </cfRule>
  </conditionalFormatting>
  <conditionalFormatting sqref="AE199:AF200 AE198">
    <cfRule type="cellIs" dxfId="3314" priority="1872" stopIfTrue="1" operator="lessThan">
      <formula>0</formula>
    </cfRule>
  </conditionalFormatting>
  <conditionalFormatting sqref="AE201:AF203">
    <cfRule type="cellIs" dxfId="3313" priority="1871" stopIfTrue="1" operator="lessThan">
      <formula>0</formula>
    </cfRule>
  </conditionalFormatting>
  <conditionalFormatting sqref="AE204:AF206">
    <cfRule type="cellIs" dxfId="3312" priority="1870" stopIfTrue="1" operator="lessThan">
      <formula>0</formula>
    </cfRule>
  </conditionalFormatting>
  <conditionalFormatting sqref="AE207:AF207">
    <cfRule type="cellIs" dxfId="3311" priority="1869" stopIfTrue="1" operator="lessThan">
      <formula>0</formula>
    </cfRule>
  </conditionalFormatting>
  <conditionalFormatting sqref="AE208:AF210">
    <cfRule type="cellIs" dxfId="3310" priority="1868" stopIfTrue="1" operator="lessThan">
      <formula>0</formula>
    </cfRule>
  </conditionalFormatting>
  <conditionalFormatting sqref="AE211:AF213">
    <cfRule type="cellIs" dxfId="3309" priority="1867" stopIfTrue="1" operator="lessThan">
      <formula>0</formula>
    </cfRule>
  </conditionalFormatting>
  <conditionalFormatting sqref="AE214:AF216">
    <cfRule type="cellIs" dxfId="3308" priority="1866" stopIfTrue="1" operator="lessThan">
      <formula>0</formula>
    </cfRule>
  </conditionalFormatting>
  <conditionalFormatting sqref="AE217:AF217">
    <cfRule type="cellIs" dxfId="3307" priority="1865" stopIfTrue="1" operator="lessThan">
      <formula>0</formula>
    </cfRule>
  </conditionalFormatting>
  <conditionalFormatting sqref="AE218:AF218 AE219:AE220">
    <cfRule type="cellIs" dxfId="3306" priority="1864" stopIfTrue="1" operator="lessThan">
      <formula>0</formula>
    </cfRule>
  </conditionalFormatting>
  <conditionalFormatting sqref="AE221:AE223">
    <cfRule type="cellIs" dxfId="3305" priority="1863" stopIfTrue="1" operator="lessThan">
      <formula>0</formula>
    </cfRule>
  </conditionalFormatting>
  <conditionalFormatting sqref="AE224:AE226">
    <cfRule type="cellIs" dxfId="3304" priority="1862" stopIfTrue="1" operator="lessThan">
      <formula>0</formula>
    </cfRule>
  </conditionalFormatting>
  <conditionalFormatting sqref="AE227">
    <cfRule type="cellIs" dxfId="3303" priority="1861" stopIfTrue="1" operator="lessThan">
      <formula>0</formula>
    </cfRule>
  </conditionalFormatting>
  <conditionalFormatting sqref="AE228:AE230">
    <cfRule type="cellIs" dxfId="3302" priority="1860" stopIfTrue="1" operator="lessThan">
      <formula>0</formula>
    </cfRule>
  </conditionalFormatting>
  <conditionalFormatting sqref="AE231:AE233">
    <cfRule type="cellIs" dxfId="3301" priority="1859" stopIfTrue="1" operator="lessThan">
      <formula>0</formula>
    </cfRule>
  </conditionalFormatting>
  <conditionalFormatting sqref="AE234:AE236">
    <cfRule type="cellIs" dxfId="3300" priority="1858" stopIfTrue="1" operator="lessThan">
      <formula>0</formula>
    </cfRule>
  </conditionalFormatting>
  <conditionalFormatting sqref="AE237">
    <cfRule type="cellIs" dxfId="3299" priority="1857" stopIfTrue="1" operator="lessThan">
      <formula>0</formula>
    </cfRule>
  </conditionalFormatting>
  <conditionalFormatting sqref="AE238:AE240">
    <cfRule type="cellIs" dxfId="3298" priority="1856" stopIfTrue="1" operator="lessThan">
      <formula>0</formula>
    </cfRule>
  </conditionalFormatting>
  <conditionalFormatting sqref="AE241:AE243">
    <cfRule type="cellIs" dxfId="3297" priority="1855" stopIfTrue="1" operator="lessThan">
      <formula>0</formula>
    </cfRule>
  </conditionalFormatting>
  <conditionalFormatting sqref="AE244:AE246">
    <cfRule type="cellIs" dxfId="3296" priority="1854" stopIfTrue="1" operator="lessThan">
      <formula>0</formula>
    </cfRule>
  </conditionalFormatting>
  <conditionalFormatting sqref="AE247">
    <cfRule type="cellIs" dxfId="3295" priority="1853" stopIfTrue="1" operator="lessThan">
      <formula>0</formula>
    </cfRule>
  </conditionalFormatting>
  <conditionalFormatting sqref="AE248:AE250">
    <cfRule type="cellIs" dxfId="3294" priority="1852" stopIfTrue="1" operator="lessThan">
      <formula>0</formula>
    </cfRule>
  </conditionalFormatting>
  <conditionalFormatting sqref="AE251:AE253">
    <cfRule type="cellIs" dxfId="3293" priority="1851" stopIfTrue="1" operator="lessThan">
      <formula>0</formula>
    </cfRule>
  </conditionalFormatting>
  <conditionalFormatting sqref="AE254:AE256">
    <cfRule type="cellIs" dxfId="3292" priority="1850" stopIfTrue="1" operator="lessThan">
      <formula>0</formula>
    </cfRule>
  </conditionalFormatting>
  <conditionalFormatting sqref="AE257">
    <cfRule type="cellIs" dxfId="3291" priority="1849" stopIfTrue="1" operator="lessThan">
      <formula>0</formula>
    </cfRule>
  </conditionalFormatting>
  <conditionalFormatting sqref="AE258:AE260">
    <cfRule type="cellIs" dxfId="3290" priority="1848" stopIfTrue="1" operator="lessThan">
      <formula>0</formula>
    </cfRule>
  </conditionalFormatting>
  <conditionalFormatting sqref="AE261">
    <cfRule type="cellIs" dxfId="3289" priority="1847" stopIfTrue="1" operator="lessThan">
      <formula>0</formula>
    </cfRule>
  </conditionalFormatting>
  <conditionalFormatting sqref="AE262:AE264">
    <cfRule type="cellIs" dxfId="3288" priority="1846" stopIfTrue="1" operator="lessThan">
      <formula>0</formula>
    </cfRule>
  </conditionalFormatting>
  <conditionalFormatting sqref="AE265">
    <cfRule type="cellIs" dxfId="3287" priority="1845" stopIfTrue="1" operator="lessThan">
      <formula>0</formula>
    </cfRule>
  </conditionalFormatting>
  <conditionalFormatting sqref="AE266">
    <cfRule type="cellIs" dxfId="3286" priority="1844" stopIfTrue="1" operator="lessThan">
      <formula>0</formula>
    </cfRule>
  </conditionalFormatting>
  <conditionalFormatting sqref="AE176:AF176 AE174:AE175">
    <cfRule type="cellIs" dxfId="3285" priority="1843" stopIfTrue="1" operator="lessThan">
      <formula>0</formula>
    </cfRule>
  </conditionalFormatting>
  <conditionalFormatting sqref="AE271:AF271">
    <cfRule type="cellIs" dxfId="3284" priority="1842" stopIfTrue="1" operator="lessThan">
      <formula>0</formula>
    </cfRule>
  </conditionalFormatting>
  <conditionalFormatting sqref="AE272:AF274">
    <cfRule type="cellIs" dxfId="3283" priority="1841" stopIfTrue="1" operator="lessThan">
      <formula>0</formula>
    </cfRule>
  </conditionalFormatting>
  <conditionalFormatting sqref="AE275:AF275">
    <cfRule type="cellIs" dxfId="3282" priority="1840" stopIfTrue="1" operator="lessThan">
      <formula>0</formula>
    </cfRule>
  </conditionalFormatting>
  <conditionalFormatting sqref="AE276:AF278">
    <cfRule type="cellIs" dxfId="3281" priority="1839" stopIfTrue="1" operator="lessThan">
      <formula>0</formula>
    </cfRule>
  </conditionalFormatting>
  <conditionalFormatting sqref="AE279:AF279">
    <cfRule type="cellIs" dxfId="3280" priority="1838" stopIfTrue="1" operator="lessThan">
      <formula>0</formula>
    </cfRule>
  </conditionalFormatting>
  <conditionalFormatting sqref="AE280:AF282">
    <cfRule type="cellIs" dxfId="3279" priority="1837" stopIfTrue="1" operator="lessThan">
      <formula>0</formula>
    </cfRule>
  </conditionalFormatting>
  <conditionalFormatting sqref="AE283">
    <cfRule type="cellIs" dxfId="3278" priority="1836" stopIfTrue="1" operator="lessThan">
      <formula>0</formula>
    </cfRule>
  </conditionalFormatting>
  <conditionalFormatting sqref="AE284">
    <cfRule type="cellIs" dxfId="3277" priority="1835" stopIfTrue="1" operator="lessThan">
      <formula>0</formula>
    </cfRule>
  </conditionalFormatting>
  <conditionalFormatting sqref="AE288">
    <cfRule type="cellIs" dxfId="3276" priority="1834" stopIfTrue="1" operator="lessThan">
      <formula>0</formula>
    </cfRule>
  </conditionalFormatting>
  <conditionalFormatting sqref="AE291:AE292">
    <cfRule type="cellIs" dxfId="3275" priority="1833" stopIfTrue="1" operator="lessThan">
      <formula>0</formula>
    </cfRule>
  </conditionalFormatting>
  <conditionalFormatting sqref="AE294:AE296">
    <cfRule type="cellIs" dxfId="3274" priority="1832" stopIfTrue="1" operator="lessThan">
      <formula>0</formula>
    </cfRule>
  </conditionalFormatting>
  <conditionalFormatting sqref="AE297">
    <cfRule type="cellIs" dxfId="3273" priority="1831" stopIfTrue="1" operator="lessThan">
      <formula>0</formula>
    </cfRule>
  </conditionalFormatting>
  <conditionalFormatting sqref="AE298">
    <cfRule type="cellIs" dxfId="3272" priority="1830" stopIfTrue="1" operator="lessThan">
      <formula>0</formula>
    </cfRule>
  </conditionalFormatting>
  <conditionalFormatting sqref="AE299:AE301">
    <cfRule type="cellIs" dxfId="3271" priority="1829" stopIfTrue="1" operator="lessThan">
      <formula>0</formula>
    </cfRule>
  </conditionalFormatting>
  <conditionalFormatting sqref="AE302">
    <cfRule type="cellIs" dxfId="3270" priority="1828" stopIfTrue="1" operator="lessThan">
      <formula>0</formula>
    </cfRule>
  </conditionalFormatting>
  <conditionalFormatting sqref="AE303">
    <cfRule type="cellIs" dxfId="3269" priority="1827" stopIfTrue="1" operator="lessThan">
      <formula>0</formula>
    </cfRule>
  </conditionalFormatting>
  <conditionalFormatting sqref="AE304:AE306">
    <cfRule type="cellIs" dxfId="3268" priority="1826" stopIfTrue="1" operator="lessThan">
      <formula>0</formula>
    </cfRule>
  </conditionalFormatting>
  <conditionalFormatting sqref="AE307">
    <cfRule type="cellIs" dxfId="3267" priority="1825" stopIfTrue="1" operator="lessThan">
      <formula>0</formula>
    </cfRule>
  </conditionalFormatting>
  <conditionalFormatting sqref="AE308">
    <cfRule type="cellIs" dxfId="3266" priority="1824" stopIfTrue="1" operator="lessThan">
      <formula>0</formula>
    </cfRule>
  </conditionalFormatting>
  <conditionalFormatting sqref="AE309:AE311">
    <cfRule type="cellIs" dxfId="3265" priority="1823" stopIfTrue="1" operator="lessThan">
      <formula>0</formula>
    </cfRule>
  </conditionalFormatting>
  <conditionalFormatting sqref="AE312">
    <cfRule type="cellIs" dxfId="3264" priority="1822" stopIfTrue="1" operator="lessThan">
      <formula>0</formula>
    </cfRule>
  </conditionalFormatting>
  <conditionalFormatting sqref="AE313">
    <cfRule type="cellIs" dxfId="3263" priority="1821" stopIfTrue="1" operator="lessThan">
      <formula>0</formula>
    </cfRule>
  </conditionalFormatting>
  <conditionalFormatting sqref="AE314:AE316">
    <cfRule type="cellIs" dxfId="3262" priority="1820" stopIfTrue="1" operator="lessThan">
      <formula>0</formula>
    </cfRule>
  </conditionalFormatting>
  <conditionalFormatting sqref="AE317">
    <cfRule type="cellIs" dxfId="3261" priority="1819" stopIfTrue="1" operator="lessThan">
      <formula>0</formula>
    </cfRule>
  </conditionalFormatting>
  <conditionalFormatting sqref="AE318">
    <cfRule type="cellIs" dxfId="3260" priority="1818" stopIfTrue="1" operator="lessThan">
      <formula>0</formula>
    </cfRule>
  </conditionalFormatting>
  <conditionalFormatting sqref="AE319:AE321">
    <cfRule type="cellIs" dxfId="3259" priority="1817" stopIfTrue="1" operator="lessThan">
      <formula>0</formula>
    </cfRule>
  </conditionalFormatting>
  <conditionalFormatting sqref="AE322:AF322">
    <cfRule type="cellIs" dxfId="3258" priority="1816" stopIfTrue="1" operator="lessThan">
      <formula>0</formula>
    </cfRule>
  </conditionalFormatting>
  <conditionalFormatting sqref="AE323">
    <cfRule type="cellIs" dxfId="3257" priority="1815" stopIfTrue="1" operator="lessThan">
      <formula>0</formula>
    </cfRule>
  </conditionalFormatting>
  <conditionalFormatting sqref="AE324:AE326">
    <cfRule type="cellIs" dxfId="3256" priority="1814" stopIfTrue="1" operator="lessThan">
      <formula>0</formula>
    </cfRule>
  </conditionalFormatting>
  <conditionalFormatting sqref="AE327:AF327">
    <cfRule type="cellIs" dxfId="3255" priority="1813" stopIfTrue="1" operator="lessThan">
      <formula>0</formula>
    </cfRule>
  </conditionalFormatting>
  <conditionalFormatting sqref="AE328:AF328">
    <cfRule type="cellIs" dxfId="3254" priority="1812" stopIfTrue="1" operator="lessThan">
      <formula>0</formula>
    </cfRule>
  </conditionalFormatting>
  <conditionalFormatting sqref="AE329:AF330 AE331">
    <cfRule type="cellIs" dxfId="3253" priority="1811" stopIfTrue="1" operator="lessThan">
      <formula>0</formula>
    </cfRule>
  </conditionalFormatting>
  <conditionalFormatting sqref="AE332">
    <cfRule type="cellIs" dxfId="3252" priority="1810" stopIfTrue="1" operator="lessThan">
      <formula>0</formula>
    </cfRule>
  </conditionalFormatting>
  <conditionalFormatting sqref="AE333">
    <cfRule type="cellIs" dxfId="3251" priority="1809" stopIfTrue="1" operator="lessThan">
      <formula>0</formula>
    </cfRule>
  </conditionalFormatting>
  <conditionalFormatting sqref="AE334:AE335">
    <cfRule type="cellIs" dxfId="3250" priority="1808" stopIfTrue="1" operator="lessThan">
      <formula>0</formula>
    </cfRule>
  </conditionalFormatting>
  <conditionalFormatting sqref="AE338">
    <cfRule type="cellIs" dxfId="3249" priority="1806" stopIfTrue="1" operator="lessThan">
      <formula>0</formula>
    </cfRule>
  </conditionalFormatting>
  <conditionalFormatting sqref="AE339:AE341">
    <cfRule type="cellIs" dxfId="3248" priority="1805" stopIfTrue="1" operator="lessThan">
      <formula>0</formula>
    </cfRule>
  </conditionalFormatting>
  <conditionalFormatting sqref="AE342">
    <cfRule type="cellIs" dxfId="3247" priority="1804" stopIfTrue="1" operator="lessThan">
      <formula>0</formula>
    </cfRule>
  </conditionalFormatting>
  <conditionalFormatting sqref="AE343">
    <cfRule type="cellIs" dxfId="3246" priority="1803" stopIfTrue="1" operator="lessThan">
      <formula>0</formula>
    </cfRule>
  </conditionalFormatting>
  <conditionalFormatting sqref="AE344:AF345 AE346">
    <cfRule type="cellIs" dxfId="3245" priority="1802" stopIfTrue="1" operator="lessThan">
      <formula>0</formula>
    </cfRule>
  </conditionalFormatting>
  <conditionalFormatting sqref="AE347">
    <cfRule type="cellIs" dxfId="3244" priority="1801" stopIfTrue="1" operator="lessThan">
      <formula>0</formula>
    </cfRule>
  </conditionalFormatting>
  <conditionalFormatting sqref="AE348">
    <cfRule type="cellIs" dxfId="3243" priority="1800" stopIfTrue="1" operator="lessThan">
      <formula>0</formula>
    </cfRule>
  </conditionalFormatting>
  <conditionalFormatting sqref="AE349:AE351">
    <cfRule type="cellIs" dxfId="3242" priority="1799" stopIfTrue="1" operator="lessThan">
      <formula>0</formula>
    </cfRule>
  </conditionalFormatting>
  <conditionalFormatting sqref="AE352">
    <cfRule type="cellIs" dxfId="3241" priority="1798" stopIfTrue="1" operator="lessThan">
      <formula>0</formula>
    </cfRule>
  </conditionalFormatting>
  <conditionalFormatting sqref="AE353">
    <cfRule type="cellIs" dxfId="3240" priority="1797" stopIfTrue="1" operator="lessThan">
      <formula>0</formula>
    </cfRule>
  </conditionalFormatting>
  <conditionalFormatting sqref="AE354:AE356">
    <cfRule type="cellIs" dxfId="3239" priority="1796" stopIfTrue="1" operator="lessThan">
      <formula>0</formula>
    </cfRule>
  </conditionalFormatting>
  <conditionalFormatting sqref="AE357">
    <cfRule type="cellIs" dxfId="3238" priority="1795" stopIfTrue="1" operator="lessThan">
      <formula>0</formula>
    </cfRule>
  </conditionalFormatting>
  <conditionalFormatting sqref="AE358">
    <cfRule type="cellIs" dxfId="3237" priority="1794" stopIfTrue="1" operator="lessThan">
      <formula>0</formula>
    </cfRule>
  </conditionalFormatting>
  <conditionalFormatting sqref="AE359">
    <cfRule type="cellIs" dxfId="3236" priority="1793" stopIfTrue="1" operator="lessThan">
      <formula>0</formula>
    </cfRule>
  </conditionalFormatting>
  <conditionalFormatting sqref="AE360:AE362">
    <cfRule type="cellIs" dxfId="3235" priority="1792" stopIfTrue="1" operator="lessThan">
      <formula>0</formula>
    </cfRule>
  </conditionalFormatting>
  <conditionalFormatting sqref="AE363">
    <cfRule type="cellIs" dxfId="3234" priority="1791" stopIfTrue="1" operator="lessThan">
      <formula>0</formula>
    </cfRule>
  </conditionalFormatting>
  <conditionalFormatting sqref="AE364">
    <cfRule type="cellIs" dxfId="3233" priority="1790" stopIfTrue="1" operator="lessThan">
      <formula>0</formula>
    </cfRule>
  </conditionalFormatting>
  <conditionalFormatting sqref="AE365">
    <cfRule type="cellIs" dxfId="3232" priority="1789" stopIfTrue="1" operator="lessThan">
      <formula>0</formula>
    </cfRule>
  </conditionalFormatting>
  <conditionalFormatting sqref="AE366:AE368">
    <cfRule type="cellIs" dxfId="3231" priority="1788" stopIfTrue="1" operator="lessThan">
      <formula>0</formula>
    </cfRule>
  </conditionalFormatting>
  <conditionalFormatting sqref="AE369">
    <cfRule type="cellIs" dxfId="3230" priority="1787" stopIfTrue="1" operator="lessThan">
      <formula>0</formula>
    </cfRule>
  </conditionalFormatting>
  <conditionalFormatting sqref="AE370">
    <cfRule type="cellIs" dxfId="3229" priority="1786" stopIfTrue="1" operator="lessThan">
      <formula>0</formula>
    </cfRule>
  </conditionalFormatting>
  <conditionalFormatting sqref="AE371">
    <cfRule type="cellIs" dxfId="3228" priority="1785" stopIfTrue="1" operator="lessThan">
      <formula>0</formula>
    </cfRule>
  </conditionalFormatting>
  <conditionalFormatting sqref="AE372:AE374">
    <cfRule type="cellIs" dxfId="3227" priority="1784" stopIfTrue="1" operator="lessThan">
      <formula>0</formula>
    </cfRule>
  </conditionalFormatting>
  <conditionalFormatting sqref="AE375">
    <cfRule type="cellIs" dxfId="3226" priority="1783" stopIfTrue="1" operator="lessThan">
      <formula>0</formula>
    </cfRule>
  </conditionalFormatting>
  <conditionalFormatting sqref="AE376">
    <cfRule type="cellIs" dxfId="3225" priority="1782" stopIfTrue="1" operator="lessThan">
      <formula>0</formula>
    </cfRule>
  </conditionalFormatting>
  <conditionalFormatting sqref="AE377">
    <cfRule type="cellIs" dxfId="3224" priority="1781" stopIfTrue="1" operator="lessThan">
      <formula>0</formula>
    </cfRule>
  </conditionalFormatting>
  <conditionalFormatting sqref="AE378:AE380">
    <cfRule type="cellIs" dxfId="3223" priority="1780" stopIfTrue="1" operator="lessThan">
      <formula>0</formula>
    </cfRule>
  </conditionalFormatting>
  <conditionalFormatting sqref="AE381">
    <cfRule type="cellIs" dxfId="3222" priority="1779" stopIfTrue="1" operator="lessThan">
      <formula>0</formula>
    </cfRule>
  </conditionalFormatting>
  <conditionalFormatting sqref="AE382">
    <cfRule type="cellIs" dxfId="3221" priority="1778" stopIfTrue="1" operator="lessThan">
      <formula>0</formula>
    </cfRule>
  </conditionalFormatting>
  <conditionalFormatting sqref="AE384:AF384">
    <cfRule type="cellIs" dxfId="3220" priority="1777" stopIfTrue="1" operator="lessThan">
      <formula>0</formula>
    </cfRule>
  </conditionalFormatting>
  <conditionalFormatting sqref="AE385:AF385">
    <cfRule type="cellIs" dxfId="3219" priority="1776" stopIfTrue="1" operator="lessThan">
      <formula>0</formula>
    </cfRule>
  </conditionalFormatting>
  <conditionalFormatting sqref="AE386:AF388">
    <cfRule type="cellIs" dxfId="3218" priority="1775" stopIfTrue="1" operator="lessThan">
      <formula>0</formula>
    </cfRule>
  </conditionalFormatting>
  <conditionalFormatting sqref="AE389:AF389">
    <cfRule type="cellIs" dxfId="3217" priority="1774" stopIfTrue="1" operator="lessThan">
      <formula>0</formula>
    </cfRule>
  </conditionalFormatting>
  <conditionalFormatting sqref="AE390:AF401">
    <cfRule type="cellIs" dxfId="3216" priority="1773" stopIfTrue="1" operator="lessThan">
      <formula>0</formula>
    </cfRule>
  </conditionalFormatting>
  <conditionalFormatting sqref="AE410:AF414 AE417:AF436 AE415:AE416">
    <cfRule type="cellIs" dxfId="3215" priority="1772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14" priority="1771" stopIfTrue="1" operator="lessThan">
      <formula>0</formula>
    </cfRule>
  </conditionalFormatting>
  <conditionalFormatting sqref="AE553:AF555">
    <cfRule type="cellIs" dxfId="3213" priority="1770" stopIfTrue="1" operator="lessThan">
      <formula>0</formula>
    </cfRule>
  </conditionalFormatting>
  <conditionalFormatting sqref="AE559:AF561">
    <cfRule type="cellIs" dxfId="3212" priority="1769" stopIfTrue="1" operator="lessThan">
      <formula>0</formula>
    </cfRule>
  </conditionalFormatting>
  <conditionalFormatting sqref="AE582:AF584">
    <cfRule type="cellIs" dxfId="3211" priority="1768" stopIfTrue="1" operator="lessThan">
      <formula>0</formula>
    </cfRule>
  </conditionalFormatting>
  <conditionalFormatting sqref="AE571:AE573">
    <cfRule type="cellIs" dxfId="3210" priority="1767" stopIfTrue="1" operator="lessThan">
      <formula>0</formula>
    </cfRule>
  </conditionalFormatting>
  <conditionalFormatting sqref="AE595:AF597">
    <cfRule type="cellIs" dxfId="3209" priority="1766" stopIfTrue="1" operator="lessThan">
      <formula>0</formula>
    </cfRule>
  </conditionalFormatting>
  <conditionalFormatting sqref="AE602:AF603 AE604">
    <cfRule type="cellIs" dxfId="3208" priority="1765" stopIfTrue="1" operator="lessThan">
      <formula>0</formula>
    </cfRule>
  </conditionalFormatting>
  <conditionalFormatting sqref="AE605:AF605">
    <cfRule type="cellIs" dxfId="3207" priority="1764" stopIfTrue="1" operator="lessThan">
      <formula>0</formula>
    </cfRule>
  </conditionalFormatting>
  <conditionalFormatting sqref="AE606:AF607 AE608">
    <cfRule type="cellIs" dxfId="3206" priority="1763" stopIfTrue="1" operator="lessThan">
      <formula>0</formula>
    </cfRule>
  </conditionalFormatting>
  <conditionalFormatting sqref="AE609:AF609">
    <cfRule type="cellIs" dxfId="3205" priority="1762" stopIfTrue="1" operator="lessThan">
      <formula>0</formula>
    </cfRule>
  </conditionalFormatting>
  <conditionalFormatting sqref="AE610:AF612">
    <cfRule type="cellIs" dxfId="3204" priority="1761" stopIfTrue="1" operator="lessThan">
      <formula>0</formula>
    </cfRule>
  </conditionalFormatting>
  <conditionalFormatting sqref="AE613:AF613">
    <cfRule type="cellIs" dxfId="3203" priority="1760" stopIfTrue="1" operator="lessThan">
      <formula>0</formula>
    </cfRule>
  </conditionalFormatting>
  <conditionalFormatting sqref="AE614:AF616">
    <cfRule type="cellIs" dxfId="3202" priority="1759" stopIfTrue="1" operator="lessThan">
      <formula>0</formula>
    </cfRule>
  </conditionalFormatting>
  <conditionalFormatting sqref="AE617:AF617">
    <cfRule type="cellIs" dxfId="3201" priority="1758" stopIfTrue="1" operator="lessThan">
      <formula>0</formula>
    </cfRule>
  </conditionalFormatting>
  <conditionalFormatting sqref="AE618:AF620">
    <cfRule type="cellIs" dxfId="3200" priority="1757" stopIfTrue="1" operator="lessThan">
      <formula>0</formula>
    </cfRule>
  </conditionalFormatting>
  <conditionalFormatting sqref="AE621:AF621">
    <cfRule type="cellIs" dxfId="3199" priority="1756" stopIfTrue="1" operator="lessThan">
      <formula>0</formula>
    </cfRule>
  </conditionalFormatting>
  <conditionalFormatting sqref="AE622:AF624">
    <cfRule type="cellIs" dxfId="3198" priority="1755" stopIfTrue="1" operator="lessThan">
      <formula>0</formula>
    </cfRule>
  </conditionalFormatting>
  <conditionalFormatting sqref="AE625:AF625">
    <cfRule type="cellIs" dxfId="3197" priority="1754" stopIfTrue="1" operator="lessThan">
      <formula>0</formula>
    </cfRule>
  </conditionalFormatting>
  <conditionalFormatting sqref="AE626:AF628">
    <cfRule type="cellIs" dxfId="3196" priority="1753" stopIfTrue="1" operator="lessThan">
      <formula>0</formula>
    </cfRule>
  </conditionalFormatting>
  <conditionalFormatting sqref="AE629:AF629">
    <cfRule type="cellIs" dxfId="3195" priority="1752" stopIfTrue="1" operator="lessThan">
      <formula>0</formula>
    </cfRule>
  </conditionalFormatting>
  <conditionalFormatting sqref="AE630:AF632">
    <cfRule type="cellIs" dxfId="3194" priority="1751" stopIfTrue="1" operator="lessThan">
      <formula>0</formula>
    </cfRule>
  </conditionalFormatting>
  <conditionalFormatting sqref="AE633:AF633">
    <cfRule type="cellIs" dxfId="3193" priority="1750" stopIfTrue="1" operator="lessThan">
      <formula>0</formula>
    </cfRule>
  </conditionalFormatting>
  <conditionalFormatting sqref="AE634:AF636">
    <cfRule type="cellIs" dxfId="3192" priority="1749" stopIfTrue="1" operator="lessThan">
      <formula>0</formula>
    </cfRule>
  </conditionalFormatting>
  <conditionalFormatting sqref="AE637:AF637">
    <cfRule type="cellIs" dxfId="3191" priority="1748" stopIfTrue="1" operator="lessThan">
      <formula>0</formula>
    </cfRule>
  </conditionalFormatting>
  <conditionalFormatting sqref="AE638:AF639">
    <cfRule type="cellIs" dxfId="3190" priority="1747" stopIfTrue="1" operator="lessThan">
      <formula>0</formula>
    </cfRule>
  </conditionalFormatting>
  <conditionalFormatting sqref="AE641:AF641">
    <cfRule type="cellIs" dxfId="3189" priority="1746" stopIfTrue="1" operator="lessThan">
      <formula>0</formula>
    </cfRule>
  </conditionalFormatting>
  <conditionalFormatting sqref="AE642:AF644">
    <cfRule type="cellIs" dxfId="3188" priority="1745" stopIfTrue="1" operator="lessThan">
      <formula>0</formula>
    </cfRule>
  </conditionalFormatting>
  <conditionalFormatting sqref="AE645:AF645">
    <cfRule type="cellIs" dxfId="3187" priority="1744" stopIfTrue="1" operator="lessThan">
      <formula>0</formula>
    </cfRule>
  </conditionalFormatting>
  <conditionalFormatting sqref="AE646:AF648">
    <cfRule type="cellIs" dxfId="3186" priority="1743" stopIfTrue="1" operator="lessThan">
      <formula>0</formula>
    </cfRule>
  </conditionalFormatting>
  <conditionalFormatting sqref="AE649:AF649">
    <cfRule type="cellIs" dxfId="3185" priority="1742" stopIfTrue="1" operator="lessThan">
      <formula>0</formula>
    </cfRule>
  </conditionalFormatting>
  <conditionalFormatting sqref="AE650:AF651">
    <cfRule type="cellIs" dxfId="3184" priority="1741" stopIfTrue="1" operator="lessThan">
      <formula>0</formula>
    </cfRule>
  </conditionalFormatting>
  <conditionalFormatting sqref="AE652:AF652">
    <cfRule type="cellIs" dxfId="3183" priority="1740" stopIfTrue="1" operator="lessThan">
      <formula>0</formula>
    </cfRule>
  </conditionalFormatting>
  <conditionalFormatting sqref="AE653:AF655">
    <cfRule type="cellIs" dxfId="3182" priority="1739" stopIfTrue="1" operator="lessThan">
      <formula>0</formula>
    </cfRule>
  </conditionalFormatting>
  <conditionalFormatting sqref="AE656:AF656">
    <cfRule type="cellIs" dxfId="3181" priority="1738" stopIfTrue="1" operator="lessThan">
      <formula>0</formula>
    </cfRule>
  </conditionalFormatting>
  <conditionalFormatting sqref="AE657:AF659">
    <cfRule type="cellIs" dxfId="3180" priority="1737" stopIfTrue="1" operator="lessThan">
      <formula>0</formula>
    </cfRule>
  </conditionalFormatting>
  <conditionalFormatting sqref="AE660:AF660">
    <cfRule type="cellIs" dxfId="3179" priority="1736" stopIfTrue="1" operator="lessThan">
      <formula>0</formula>
    </cfRule>
  </conditionalFormatting>
  <conditionalFormatting sqref="AE661:AF662">
    <cfRule type="cellIs" dxfId="3178" priority="1735" stopIfTrue="1" operator="lessThan">
      <formula>0</formula>
    </cfRule>
  </conditionalFormatting>
  <conditionalFormatting sqref="AE663:AF663">
    <cfRule type="cellIs" dxfId="3177" priority="1734" stopIfTrue="1" operator="lessThan">
      <formula>0</formula>
    </cfRule>
  </conditionalFormatting>
  <conditionalFormatting sqref="AE664:AF664">
    <cfRule type="cellIs" dxfId="3176" priority="1733" stopIfTrue="1" operator="lessThan">
      <formula>0</formula>
    </cfRule>
  </conditionalFormatting>
  <conditionalFormatting sqref="AE665:AF666">
    <cfRule type="cellIs" dxfId="3175" priority="1732" stopIfTrue="1" operator="lessThan">
      <formula>0</formula>
    </cfRule>
  </conditionalFormatting>
  <conditionalFormatting sqref="AE668:AF668">
    <cfRule type="cellIs" dxfId="3174" priority="1731" stopIfTrue="1" operator="lessThan">
      <formula>0</formula>
    </cfRule>
  </conditionalFormatting>
  <conditionalFormatting sqref="AE669:AF671">
    <cfRule type="cellIs" dxfId="3173" priority="1730" stopIfTrue="1" operator="lessThan">
      <formula>0</formula>
    </cfRule>
  </conditionalFormatting>
  <conditionalFormatting sqref="AE672:AF672">
    <cfRule type="cellIs" dxfId="3172" priority="1729" stopIfTrue="1" operator="lessThan">
      <formula>0</formula>
    </cfRule>
  </conditionalFormatting>
  <conditionalFormatting sqref="AE673:AF675">
    <cfRule type="cellIs" dxfId="3171" priority="1728" stopIfTrue="1" operator="lessThan">
      <formula>0</formula>
    </cfRule>
  </conditionalFormatting>
  <conditionalFormatting sqref="AE676:AF676">
    <cfRule type="cellIs" dxfId="3170" priority="1727" stopIfTrue="1" operator="lessThan">
      <formula>0</formula>
    </cfRule>
  </conditionalFormatting>
  <conditionalFormatting sqref="AE677:AF678">
    <cfRule type="cellIs" dxfId="3169" priority="1726" stopIfTrue="1" operator="lessThan">
      <formula>0</formula>
    </cfRule>
  </conditionalFormatting>
  <conditionalFormatting sqref="AE679:AF679">
    <cfRule type="cellIs" dxfId="3168" priority="1725" stopIfTrue="1" operator="lessThan">
      <formula>0</formula>
    </cfRule>
  </conditionalFormatting>
  <conditionalFormatting sqref="AE680:AF682">
    <cfRule type="cellIs" dxfId="3167" priority="1724" stopIfTrue="1" operator="lessThan">
      <formula>0</formula>
    </cfRule>
  </conditionalFormatting>
  <conditionalFormatting sqref="AE683:AF683">
    <cfRule type="cellIs" dxfId="3166" priority="1723" stopIfTrue="1" operator="lessThan">
      <formula>0</formula>
    </cfRule>
  </conditionalFormatting>
  <conditionalFormatting sqref="AE684:AF686">
    <cfRule type="cellIs" dxfId="3165" priority="1722" stopIfTrue="1" operator="lessThan">
      <formula>0</formula>
    </cfRule>
  </conditionalFormatting>
  <conditionalFormatting sqref="AE687:AF687">
    <cfRule type="cellIs" dxfId="3164" priority="1721" stopIfTrue="1" operator="lessThan">
      <formula>0</formula>
    </cfRule>
  </conditionalFormatting>
  <conditionalFormatting sqref="AE688:AF689">
    <cfRule type="cellIs" dxfId="3163" priority="1720" stopIfTrue="1" operator="lessThan">
      <formula>0</formula>
    </cfRule>
  </conditionalFormatting>
  <conditionalFormatting sqref="AE690:AF690">
    <cfRule type="cellIs" dxfId="3162" priority="1719" stopIfTrue="1" operator="lessThan">
      <formula>0</formula>
    </cfRule>
  </conditionalFormatting>
  <conditionalFormatting sqref="AE691:AF691">
    <cfRule type="cellIs" dxfId="3161" priority="1718" stopIfTrue="1" operator="lessThan">
      <formula>0</formula>
    </cfRule>
  </conditionalFormatting>
  <conditionalFormatting sqref="AE692:AF693">
    <cfRule type="cellIs" dxfId="3160" priority="1717" stopIfTrue="1" operator="lessThan">
      <formula>0</formula>
    </cfRule>
  </conditionalFormatting>
  <conditionalFormatting sqref="AE694:AF694">
    <cfRule type="cellIs" dxfId="3159" priority="1716" stopIfTrue="1" operator="lessThan">
      <formula>0</formula>
    </cfRule>
  </conditionalFormatting>
  <conditionalFormatting sqref="AE695:AF697">
    <cfRule type="cellIs" dxfId="3158" priority="1715" stopIfTrue="1" operator="lessThan">
      <formula>0</formula>
    </cfRule>
  </conditionalFormatting>
  <conditionalFormatting sqref="AE698:AF698">
    <cfRule type="cellIs" dxfId="3157" priority="1714" stopIfTrue="1" operator="lessThan">
      <formula>0</formula>
    </cfRule>
  </conditionalFormatting>
  <conditionalFormatting sqref="AE699:AF701">
    <cfRule type="cellIs" dxfId="3156" priority="1713" stopIfTrue="1" operator="lessThan">
      <formula>0</formula>
    </cfRule>
  </conditionalFormatting>
  <conditionalFormatting sqref="AE702:AF702">
    <cfRule type="cellIs" dxfId="3155" priority="1712" stopIfTrue="1" operator="lessThan">
      <formula>0</formula>
    </cfRule>
  </conditionalFormatting>
  <conditionalFormatting sqref="AE703:AF704">
    <cfRule type="cellIs" dxfId="3154" priority="1711" stopIfTrue="1" operator="lessThan">
      <formula>0</formula>
    </cfRule>
  </conditionalFormatting>
  <conditionalFormatting sqref="AE705:AF705">
    <cfRule type="cellIs" dxfId="3153" priority="1710" stopIfTrue="1" operator="lessThan">
      <formula>0</formula>
    </cfRule>
  </conditionalFormatting>
  <conditionalFormatting sqref="AE706:AF708">
    <cfRule type="cellIs" dxfId="3152" priority="1709" stopIfTrue="1" operator="lessThan">
      <formula>0</formula>
    </cfRule>
  </conditionalFormatting>
  <conditionalFormatting sqref="AE709:AF709">
    <cfRule type="cellIs" dxfId="3151" priority="1708" stopIfTrue="1" operator="lessThan">
      <formula>0</formula>
    </cfRule>
  </conditionalFormatting>
  <conditionalFormatting sqref="AE710:AF712">
    <cfRule type="cellIs" dxfId="3150" priority="1707" stopIfTrue="1" operator="lessThan">
      <formula>0</formula>
    </cfRule>
  </conditionalFormatting>
  <conditionalFormatting sqref="AE713:AF713">
    <cfRule type="cellIs" dxfId="3149" priority="1706" stopIfTrue="1" operator="lessThan">
      <formula>0</formula>
    </cfRule>
  </conditionalFormatting>
  <conditionalFormatting sqref="AE714:AF715">
    <cfRule type="cellIs" dxfId="3148" priority="1705" stopIfTrue="1" operator="lessThan">
      <formula>0</formula>
    </cfRule>
  </conditionalFormatting>
  <conditionalFormatting sqref="AE716:AF716">
    <cfRule type="cellIs" dxfId="3147" priority="1704" stopIfTrue="1" operator="lessThan">
      <formula>0</formula>
    </cfRule>
  </conditionalFormatting>
  <conditionalFormatting sqref="AE717:AF717">
    <cfRule type="cellIs" dxfId="3146" priority="1703" stopIfTrue="1" operator="lessThan">
      <formula>0</formula>
    </cfRule>
  </conditionalFormatting>
  <conditionalFormatting sqref="AE718:AF719">
    <cfRule type="cellIs" dxfId="3145" priority="1702" stopIfTrue="1" operator="lessThan">
      <formula>0</formula>
    </cfRule>
  </conditionalFormatting>
  <conditionalFormatting sqref="AE720:AF720">
    <cfRule type="cellIs" dxfId="3144" priority="1701" stopIfTrue="1" operator="lessThan">
      <formula>0</formula>
    </cfRule>
  </conditionalFormatting>
  <conditionalFormatting sqref="AE721:AF723">
    <cfRule type="cellIs" dxfId="3143" priority="1700" stopIfTrue="1" operator="lessThan">
      <formula>0</formula>
    </cfRule>
  </conditionalFormatting>
  <conditionalFormatting sqref="AE724:AF724">
    <cfRule type="cellIs" dxfId="3142" priority="1699" stopIfTrue="1" operator="lessThan">
      <formula>0</formula>
    </cfRule>
  </conditionalFormatting>
  <conditionalFormatting sqref="AE725:AF727">
    <cfRule type="cellIs" dxfId="3141" priority="1698" stopIfTrue="1" operator="lessThan">
      <formula>0</formula>
    </cfRule>
  </conditionalFormatting>
  <conditionalFormatting sqref="AE728:AF728">
    <cfRule type="cellIs" dxfId="3140" priority="1697" stopIfTrue="1" operator="lessThan">
      <formula>0</formula>
    </cfRule>
  </conditionalFormatting>
  <conditionalFormatting sqref="AE729:AF730">
    <cfRule type="cellIs" dxfId="3139" priority="1696" stopIfTrue="1" operator="lessThan">
      <formula>0</formula>
    </cfRule>
  </conditionalFormatting>
  <conditionalFormatting sqref="AE731:AF731">
    <cfRule type="cellIs" dxfId="3138" priority="1695" stopIfTrue="1" operator="lessThan">
      <formula>0</formula>
    </cfRule>
  </conditionalFormatting>
  <conditionalFormatting sqref="AE732:AF734">
    <cfRule type="cellIs" dxfId="3137" priority="1694" stopIfTrue="1" operator="lessThan">
      <formula>0</formula>
    </cfRule>
  </conditionalFormatting>
  <conditionalFormatting sqref="AE735:AF735">
    <cfRule type="cellIs" dxfId="3136" priority="1693" stopIfTrue="1" operator="lessThan">
      <formula>0</formula>
    </cfRule>
  </conditionalFormatting>
  <conditionalFormatting sqref="AE736:AF738">
    <cfRule type="cellIs" dxfId="3135" priority="1692" stopIfTrue="1" operator="lessThan">
      <formula>0</formula>
    </cfRule>
  </conditionalFormatting>
  <conditionalFormatting sqref="AE739">
    <cfRule type="cellIs" dxfId="3134" priority="1691" stopIfTrue="1" operator="lessThan">
      <formula>0</formula>
    </cfRule>
  </conditionalFormatting>
  <conditionalFormatting sqref="AE740:AE741">
    <cfRule type="cellIs" dxfId="3133" priority="1690" stopIfTrue="1" operator="lessThan">
      <formula>0</formula>
    </cfRule>
  </conditionalFormatting>
  <conditionalFormatting sqref="AE742:AF742">
    <cfRule type="cellIs" dxfId="3132" priority="1689" stopIfTrue="1" operator="lessThan">
      <formula>0</formula>
    </cfRule>
  </conditionalFormatting>
  <conditionalFormatting sqref="AE743:AF743">
    <cfRule type="cellIs" dxfId="3131" priority="1688" stopIfTrue="1" operator="lessThan">
      <formula>0</formula>
    </cfRule>
  </conditionalFormatting>
  <conditionalFormatting sqref="AE744:AF745">
    <cfRule type="cellIs" dxfId="3130" priority="1687" stopIfTrue="1" operator="lessThan">
      <formula>0</formula>
    </cfRule>
  </conditionalFormatting>
  <conditionalFormatting sqref="AE746:AF746">
    <cfRule type="cellIs" dxfId="3129" priority="1686" stopIfTrue="1" operator="lessThan">
      <formula>0</formula>
    </cfRule>
  </conditionalFormatting>
  <conditionalFormatting sqref="AE747:AF749">
    <cfRule type="cellIs" dxfId="3128" priority="1685" stopIfTrue="1" operator="lessThan">
      <formula>0</formula>
    </cfRule>
  </conditionalFormatting>
  <conditionalFormatting sqref="AE750:AF750">
    <cfRule type="cellIs" dxfId="3127" priority="1684" stopIfTrue="1" operator="lessThan">
      <formula>0</formula>
    </cfRule>
  </conditionalFormatting>
  <conditionalFormatting sqref="AE751:AF753">
    <cfRule type="cellIs" dxfId="3126" priority="1683" stopIfTrue="1" operator="lessThan">
      <formula>0</formula>
    </cfRule>
  </conditionalFormatting>
  <conditionalFormatting sqref="AE754:AF754">
    <cfRule type="cellIs" dxfId="3125" priority="1682" stopIfTrue="1" operator="lessThan">
      <formula>0</formula>
    </cfRule>
  </conditionalFormatting>
  <conditionalFormatting sqref="AE755:AF756">
    <cfRule type="cellIs" dxfId="3124" priority="1681" stopIfTrue="1" operator="lessThan">
      <formula>0</formula>
    </cfRule>
  </conditionalFormatting>
  <conditionalFormatting sqref="AE757:AF757">
    <cfRule type="cellIs" dxfId="3123" priority="1680" stopIfTrue="1" operator="lessThan">
      <formula>0</formula>
    </cfRule>
  </conditionalFormatting>
  <conditionalFormatting sqref="AE758:AF758 AE759">
    <cfRule type="cellIs" dxfId="3122" priority="1679" stopIfTrue="1" operator="lessThan">
      <formula>0</formula>
    </cfRule>
  </conditionalFormatting>
  <conditionalFormatting sqref="AE761">
    <cfRule type="cellIs" dxfId="3121" priority="1678" stopIfTrue="1" operator="lessThan">
      <formula>0</formula>
    </cfRule>
  </conditionalFormatting>
  <conditionalFormatting sqref="AE762:AF764">
    <cfRule type="cellIs" dxfId="3120" priority="1677" stopIfTrue="1" operator="lessThan">
      <formula>0</formula>
    </cfRule>
  </conditionalFormatting>
  <conditionalFormatting sqref="AE765:AF765">
    <cfRule type="cellIs" dxfId="3119" priority="1676" stopIfTrue="1" operator="lessThan">
      <formula>0</formula>
    </cfRule>
  </conditionalFormatting>
  <conditionalFormatting sqref="AE766:AF767">
    <cfRule type="cellIs" dxfId="3118" priority="1675" stopIfTrue="1" operator="lessThan">
      <formula>0</formula>
    </cfRule>
  </conditionalFormatting>
  <conditionalFormatting sqref="AE768:AF768">
    <cfRule type="cellIs" dxfId="3117" priority="1674" stopIfTrue="1" operator="lessThan">
      <formula>0</formula>
    </cfRule>
  </conditionalFormatting>
  <conditionalFormatting sqref="AE769:AF769">
    <cfRule type="cellIs" dxfId="3116" priority="1673" stopIfTrue="1" operator="lessThan">
      <formula>0</formula>
    </cfRule>
  </conditionalFormatting>
  <conditionalFormatting sqref="AE770:AF771">
    <cfRule type="cellIs" dxfId="3115" priority="1672" stopIfTrue="1" operator="lessThan">
      <formula>0</formula>
    </cfRule>
  </conditionalFormatting>
  <conditionalFormatting sqref="AE772:AF772">
    <cfRule type="cellIs" dxfId="3114" priority="1671" stopIfTrue="1" operator="lessThan">
      <formula>0</formula>
    </cfRule>
  </conditionalFormatting>
  <conditionalFormatting sqref="AE773:AF775">
    <cfRule type="cellIs" dxfId="3113" priority="1670" stopIfTrue="1" operator="lessThan">
      <formula>0</formula>
    </cfRule>
  </conditionalFormatting>
  <conditionalFormatting sqref="AE776:AF776">
    <cfRule type="cellIs" dxfId="3112" priority="1669" stopIfTrue="1" operator="lessThan">
      <formula>0</formula>
    </cfRule>
  </conditionalFormatting>
  <conditionalFormatting sqref="AE777:AF779">
    <cfRule type="cellIs" dxfId="3111" priority="1668" stopIfTrue="1" operator="lessThan">
      <formula>0</formula>
    </cfRule>
  </conditionalFormatting>
  <conditionalFormatting sqref="AE780:AF780">
    <cfRule type="cellIs" dxfId="3110" priority="1667" stopIfTrue="1" operator="lessThan">
      <formula>0</formula>
    </cfRule>
  </conditionalFormatting>
  <conditionalFormatting sqref="AE781:AF782">
    <cfRule type="cellIs" dxfId="3109" priority="1666" stopIfTrue="1" operator="lessThan">
      <formula>0</formula>
    </cfRule>
  </conditionalFormatting>
  <conditionalFormatting sqref="AE783:AF783">
    <cfRule type="cellIs" dxfId="3108" priority="1665" stopIfTrue="1" operator="lessThan">
      <formula>0</formula>
    </cfRule>
  </conditionalFormatting>
  <conditionalFormatting sqref="AE784:AF786">
    <cfRule type="cellIs" dxfId="3107" priority="1664" stopIfTrue="1" operator="lessThan">
      <formula>0</formula>
    </cfRule>
  </conditionalFormatting>
  <conditionalFormatting sqref="AE787:AF787">
    <cfRule type="cellIs" dxfId="3106" priority="1663" stopIfTrue="1" operator="lessThan">
      <formula>0</formula>
    </cfRule>
  </conditionalFormatting>
  <conditionalFormatting sqref="AE788:AF790">
    <cfRule type="cellIs" dxfId="3105" priority="1662" stopIfTrue="1" operator="lessThan">
      <formula>0</formula>
    </cfRule>
  </conditionalFormatting>
  <conditionalFormatting sqref="AE791:AF791">
    <cfRule type="cellIs" dxfId="3104" priority="1661" stopIfTrue="1" operator="lessThan">
      <formula>0</formula>
    </cfRule>
  </conditionalFormatting>
  <conditionalFormatting sqref="AE792:AF793">
    <cfRule type="cellIs" dxfId="3103" priority="1660" stopIfTrue="1" operator="lessThan">
      <formula>0</formula>
    </cfRule>
  </conditionalFormatting>
  <conditionalFormatting sqref="AE794:AF794">
    <cfRule type="cellIs" dxfId="3102" priority="1659" stopIfTrue="1" operator="lessThan">
      <formula>0</formula>
    </cfRule>
  </conditionalFormatting>
  <conditionalFormatting sqref="AE795:AF795">
    <cfRule type="cellIs" dxfId="3101" priority="1658" stopIfTrue="1" operator="lessThan">
      <formula>0</formula>
    </cfRule>
  </conditionalFormatting>
  <conditionalFormatting sqref="AE796:AF797">
    <cfRule type="cellIs" dxfId="3100" priority="1657" stopIfTrue="1" operator="lessThan">
      <formula>0</formula>
    </cfRule>
  </conditionalFormatting>
  <conditionalFormatting sqref="AE798:AF798">
    <cfRule type="cellIs" dxfId="3099" priority="1656" stopIfTrue="1" operator="lessThan">
      <formula>0</formula>
    </cfRule>
  </conditionalFormatting>
  <conditionalFormatting sqref="AE799:AF801">
    <cfRule type="cellIs" dxfId="3098" priority="1655" stopIfTrue="1" operator="lessThan">
      <formula>0</formula>
    </cfRule>
  </conditionalFormatting>
  <conditionalFormatting sqref="AE802:AF802">
    <cfRule type="cellIs" dxfId="3097" priority="1654" stopIfTrue="1" operator="lessThan">
      <formula>0</formula>
    </cfRule>
  </conditionalFormatting>
  <conditionalFormatting sqref="AE803:AF805">
    <cfRule type="cellIs" dxfId="3096" priority="1653" stopIfTrue="1" operator="lessThan">
      <formula>0</formula>
    </cfRule>
  </conditionalFormatting>
  <conditionalFormatting sqref="AE806:AF806">
    <cfRule type="cellIs" dxfId="3095" priority="1652" stopIfTrue="1" operator="lessThan">
      <formula>0</formula>
    </cfRule>
  </conditionalFormatting>
  <conditionalFormatting sqref="AE807:AF808">
    <cfRule type="cellIs" dxfId="3094" priority="1651" stopIfTrue="1" operator="lessThan">
      <formula>0</formula>
    </cfRule>
  </conditionalFormatting>
  <conditionalFormatting sqref="AE809:AF809">
    <cfRule type="cellIs" dxfId="3093" priority="1650" stopIfTrue="1" operator="lessThan">
      <formula>0</formula>
    </cfRule>
  </conditionalFormatting>
  <conditionalFormatting sqref="AE810:AF812">
    <cfRule type="cellIs" dxfId="3092" priority="1649" stopIfTrue="1" operator="lessThan">
      <formula>0</formula>
    </cfRule>
  </conditionalFormatting>
  <conditionalFormatting sqref="AE813:AF813">
    <cfRule type="cellIs" dxfId="3091" priority="1648" stopIfTrue="1" operator="lessThan">
      <formula>0</formula>
    </cfRule>
  </conditionalFormatting>
  <conditionalFormatting sqref="AE814:AF816">
    <cfRule type="cellIs" dxfId="3090" priority="1647" stopIfTrue="1" operator="lessThan">
      <formula>0</formula>
    </cfRule>
  </conditionalFormatting>
  <conditionalFormatting sqref="AE817:AF817">
    <cfRule type="cellIs" dxfId="3089" priority="1646" stopIfTrue="1" operator="lessThan">
      <formula>0</formula>
    </cfRule>
  </conditionalFormatting>
  <conditionalFormatting sqref="AE818:AF819">
    <cfRule type="cellIs" dxfId="3088" priority="1645" stopIfTrue="1" operator="lessThan">
      <formula>0</formula>
    </cfRule>
  </conditionalFormatting>
  <conditionalFormatting sqref="AE820:AF820">
    <cfRule type="cellIs" dxfId="3087" priority="1644" stopIfTrue="1" operator="lessThan">
      <formula>0</formula>
    </cfRule>
  </conditionalFormatting>
  <conditionalFormatting sqref="AE821:AF821">
    <cfRule type="cellIs" dxfId="3086" priority="1643" stopIfTrue="1" operator="lessThan">
      <formula>0</formula>
    </cfRule>
  </conditionalFormatting>
  <conditionalFormatting sqref="AE822:AF823">
    <cfRule type="cellIs" dxfId="3085" priority="1642" stopIfTrue="1" operator="lessThan">
      <formula>0</formula>
    </cfRule>
  </conditionalFormatting>
  <conditionalFormatting sqref="AE824:AF824">
    <cfRule type="cellIs" dxfId="3084" priority="1641" stopIfTrue="1" operator="lessThan">
      <formula>0</formula>
    </cfRule>
  </conditionalFormatting>
  <conditionalFormatting sqref="AE825:AF825">
    <cfRule type="cellIs" dxfId="3083" priority="1640" stopIfTrue="1" operator="lessThan">
      <formula>0</formula>
    </cfRule>
  </conditionalFormatting>
  <conditionalFormatting sqref="AE826:AF826">
    <cfRule type="cellIs" dxfId="3082" priority="1639" stopIfTrue="1" operator="lessThan">
      <formula>0</formula>
    </cfRule>
  </conditionalFormatting>
  <conditionalFormatting sqref="AE827:AF828">
    <cfRule type="cellIs" dxfId="3081" priority="1638" stopIfTrue="1" operator="lessThan">
      <formula>0</formula>
    </cfRule>
  </conditionalFormatting>
  <conditionalFormatting sqref="O336:P337">
    <cfRule type="cellIs" dxfId="3080" priority="1637" stopIfTrue="1" operator="lessThan">
      <formula>0</formula>
    </cfRule>
  </conditionalFormatting>
  <conditionalFormatting sqref="Q336:Q337">
    <cfRule type="cellIs" dxfId="3079" priority="1636" stopIfTrue="1" operator="lessThan">
      <formula>0</formula>
    </cfRule>
  </conditionalFormatting>
  <conditionalFormatting sqref="AC336:AD337">
    <cfRule type="cellIs" dxfId="3078" priority="1635" stopIfTrue="1" operator="lessThan">
      <formula>0</formula>
    </cfRule>
  </conditionalFormatting>
  <conditionalFormatting sqref="AE336:AE337">
    <cfRule type="cellIs" dxfId="3077" priority="1634" stopIfTrue="1" operator="lessThan">
      <formula>0</formula>
    </cfRule>
  </conditionalFormatting>
  <conditionalFormatting sqref="AC54:AF69">
    <cfRule type="cellIs" dxfId="3076" priority="1631" stopIfTrue="1" operator="lessThan">
      <formula>0</formula>
    </cfRule>
  </conditionalFormatting>
  <conditionalFormatting sqref="AK6:AM6">
    <cfRule type="cellIs" dxfId="3075" priority="1630" stopIfTrue="1" operator="equal">
      <formula>0</formula>
    </cfRule>
  </conditionalFormatting>
  <conditionalFormatting sqref="D4">
    <cfRule type="cellIs" dxfId="3074" priority="1621" stopIfTrue="1" operator="between">
      <formula>1000000000000</formula>
      <formula>9999999999999990</formula>
    </cfRule>
    <cfRule type="cellIs" dxfId="3073" priority="1622" stopIfTrue="1" operator="between">
      <formula>1000000000</formula>
      <formula>999999999999</formula>
    </cfRule>
    <cfRule type="cellIs" dxfId="3072" priority="1623" stopIfTrue="1" operator="between">
      <formula>10000</formula>
      <formula>99999999</formula>
    </cfRule>
    <cfRule type="cellIs" dxfId="3071" priority="1624" stopIfTrue="1" operator="between">
      <formula>10</formula>
      <formula>9999</formula>
    </cfRule>
  </conditionalFormatting>
  <conditionalFormatting sqref="D4">
    <cfRule type="cellIs" dxfId="3070" priority="1620" operator="equal">
      <formula>0</formula>
    </cfRule>
  </conditionalFormatting>
  <conditionalFormatting sqref="A3:C5">
    <cfRule type="cellIs" dxfId="3069" priority="1618" operator="equal">
      <formula>"Код на общински разпоредител с бюджет"</formula>
    </cfRule>
  </conditionalFormatting>
  <conditionalFormatting sqref="AF739:AF740">
    <cfRule type="cellIs" dxfId="3068" priority="1610" stopIfTrue="1" operator="lessThan">
      <formula>0</formula>
    </cfRule>
  </conditionalFormatting>
  <conditionalFormatting sqref="AF759">
    <cfRule type="cellIs" dxfId="3067" priority="1609" stopIfTrue="1" operator="lessThan">
      <formula>0</formula>
    </cfRule>
  </conditionalFormatting>
  <conditionalFormatting sqref="AF761">
    <cfRule type="cellIs" dxfId="3066" priority="1608" stopIfTrue="1" operator="lessThan">
      <formula>0</formula>
    </cfRule>
  </conditionalFormatting>
  <conditionalFormatting sqref="R739">
    <cfRule type="cellIs" dxfId="3065" priority="1607" stopIfTrue="1" operator="lessThan">
      <formula>0</formula>
    </cfRule>
  </conditionalFormatting>
  <conditionalFormatting sqref="R740">
    <cfRule type="cellIs" dxfId="3064" priority="1606" stopIfTrue="1" operator="lessThan">
      <formula>0</formula>
    </cfRule>
  </conditionalFormatting>
  <conditionalFormatting sqref="R741">
    <cfRule type="cellIs" dxfId="3063" priority="1605" stopIfTrue="1" operator="lessThan">
      <formula>0</formula>
    </cfRule>
  </conditionalFormatting>
  <conditionalFormatting sqref="AF741">
    <cfRule type="cellIs" dxfId="3062" priority="1604" stopIfTrue="1" operator="lessThan">
      <formula>0</formula>
    </cfRule>
  </conditionalFormatting>
  <conditionalFormatting sqref="AV13">
    <cfRule type="cellIs" dxfId="3061" priority="1603" operator="notEqual">
      <formula>0</formula>
    </cfRule>
  </conditionalFormatting>
  <conditionalFormatting sqref="AV12">
    <cfRule type="cellIs" dxfId="3060" priority="1602" operator="notEqual">
      <formula>0</formula>
    </cfRule>
  </conditionalFormatting>
  <conditionalFormatting sqref="AV10">
    <cfRule type="cellIs" dxfId="3059" priority="1601" operator="notEqual">
      <formula>0</formula>
    </cfRule>
  </conditionalFormatting>
  <conditionalFormatting sqref="AW13">
    <cfRule type="cellIs" dxfId="3058" priority="1600" operator="notEqual">
      <formula>0</formula>
    </cfRule>
  </conditionalFormatting>
  <conditionalFormatting sqref="AW12">
    <cfRule type="cellIs" dxfId="3057" priority="1599" operator="notEqual">
      <formula>0</formula>
    </cfRule>
  </conditionalFormatting>
  <conditionalFormatting sqref="AW10">
    <cfRule type="cellIs" dxfId="3056" priority="1598" operator="notEqual">
      <formula>0</formula>
    </cfRule>
  </conditionalFormatting>
  <conditionalFormatting sqref="AX13">
    <cfRule type="cellIs" dxfId="3055" priority="1597" operator="notEqual">
      <formula>0</formula>
    </cfRule>
  </conditionalFormatting>
  <conditionalFormatting sqref="AX12">
    <cfRule type="cellIs" dxfId="3054" priority="1596" operator="notEqual">
      <formula>0</formula>
    </cfRule>
  </conditionalFormatting>
  <conditionalFormatting sqref="AX10">
    <cfRule type="cellIs" dxfId="3053" priority="1595" operator="notEqual">
      <formula>0</formula>
    </cfRule>
  </conditionalFormatting>
  <conditionalFormatting sqref="AV8:AX8">
    <cfRule type="cellIs" dxfId="3052" priority="1594" operator="notEqual">
      <formula>0</formula>
    </cfRule>
  </conditionalFormatting>
  <conditionalFormatting sqref="AV16">
    <cfRule type="cellIs" dxfId="3051" priority="1587" operator="equal">
      <formula>1</formula>
    </cfRule>
    <cfRule type="cellIs" dxfId="3050" priority="1588" operator="notEqual">
      <formula>0</formula>
    </cfRule>
  </conditionalFormatting>
  <conditionalFormatting sqref="AV90:AV93">
    <cfRule type="cellIs" dxfId="3049" priority="1585" operator="equal">
      <formula>1</formula>
    </cfRule>
    <cfRule type="cellIs" dxfId="3048" priority="1586" operator="notEqual">
      <formula>0</formula>
    </cfRule>
  </conditionalFormatting>
  <conditionalFormatting sqref="AV179">
    <cfRule type="cellIs" dxfId="3047" priority="1583" operator="equal">
      <formula>1</formula>
    </cfRule>
    <cfRule type="cellIs" dxfId="3046" priority="1584" operator="notEqual">
      <formula>0</formula>
    </cfRule>
  </conditionalFormatting>
  <conditionalFormatting sqref="AV26">
    <cfRule type="cellIs" dxfId="3045" priority="1562" operator="notEqual">
      <formula>0</formula>
    </cfRule>
  </conditionalFormatting>
  <conditionalFormatting sqref="AR27:AT53 X27:AA53 AK27:AN53 AC27:AF53 R27:R53">
    <cfRule type="cellIs" dxfId="3044" priority="1561" stopIfTrue="1" operator="lessThan">
      <formula>0</formula>
    </cfRule>
  </conditionalFormatting>
  <conditionalFormatting sqref="AV27:AV53">
    <cfRule type="cellIs" dxfId="3043" priority="1556" operator="notEqual">
      <formula>0</formula>
    </cfRule>
  </conditionalFormatting>
  <conditionalFormatting sqref="T117">
    <cfRule type="cellIs" dxfId="3042" priority="1516" stopIfTrue="1" operator="lessThan">
      <formula>0</formula>
    </cfRule>
  </conditionalFormatting>
  <conditionalFormatting sqref="T117">
    <cfRule type="expression" dxfId="3041" priority="1513">
      <formula>#REF!&lt;0</formula>
    </cfRule>
    <cfRule type="expression" dxfId="3040" priority="1514">
      <formula>AND($N$4="12",ABS(#REF!+#REF!)&gt;ABS(#REF!+#REF!),#REF!+#REF!&lt;0)</formula>
    </cfRule>
    <cfRule type="expression" dxfId="3039" priority="1515">
      <formula>AND(ABS(#REF!+#REF!)&gt;ABS(#REF!+#REF!),#REF!+#REF!&gt;0)</formula>
    </cfRule>
  </conditionalFormatting>
  <conditionalFormatting sqref="AH115">
    <cfRule type="cellIs" dxfId="3038" priority="1511" stopIfTrue="1" operator="lessThan">
      <formula>0</formula>
    </cfRule>
  </conditionalFormatting>
  <conditionalFormatting sqref="AH115">
    <cfRule type="expression" dxfId="3037" priority="1508">
      <formula>#REF!&lt;0</formula>
    </cfRule>
    <cfRule type="expression" dxfId="3036" priority="1509">
      <formula>AND($N$4="12",ABS(#REF!+#REF!)&gt;ABS(#REF!+#REF!),#REF!+#REF!&lt;0)</formula>
    </cfRule>
    <cfRule type="expression" dxfId="3035" priority="1510">
      <formula>AND(ABS(#REF!+#REF!)&gt;ABS(#REF!+#REF!),#REF!+#REF!&gt;0)</formula>
    </cfRule>
  </conditionalFormatting>
  <conditionalFormatting sqref="AH117">
    <cfRule type="cellIs" dxfId="3034" priority="1507" stopIfTrue="1" operator="lessThan">
      <formula>0</formula>
    </cfRule>
  </conditionalFormatting>
  <conditionalFormatting sqref="AH117">
    <cfRule type="expression" dxfId="3033" priority="1504">
      <formula>#REF!&lt;0</formula>
    </cfRule>
    <cfRule type="expression" dxfId="3032" priority="1505">
      <formula>AND($N$4="12",ABS(#REF!+#REF!)&gt;ABS(#REF!+#REF!),#REF!+#REF!&lt;0)</formula>
    </cfRule>
    <cfRule type="expression" dxfId="3031" priority="1506">
      <formula>AND(ABS(#REF!+#REF!)&gt;ABS(#REF!+#REF!),#REF!+#REF!&gt;0)</formula>
    </cfRule>
  </conditionalFormatting>
  <conditionalFormatting sqref="T115">
    <cfRule type="cellIs" dxfId="3030" priority="1467" stopIfTrue="1" operator="lessThan">
      <formula>0</formula>
    </cfRule>
  </conditionalFormatting>
  <conditionalFormatting sqref="T115">
    <cfRule type="expression" dxfId="3029" priority="1464">
      <formula>#REF!&lt;0</formula>
    </cfRule>
    <cfRule type="expression" dxfId="3028" priority="1465">
      <formula>AND($N$4="12",ABS(#REF!+#REF!)&gt;ABS(#REF!+#REF!),#REF!+#REF!&lt;0)</formula>
    </cfRule>
    <cfRule type="expression" dxfId="3027" priority="1466">
      <formula>AND(ABS(#REF!+#REF!)&gt;ABS(#REF!+#REF!),#REF!+#REF!&gt;0)</formula>
    </cfRule>
  </conditionalFormatting>
  <conditionalFormatting sqref="R56">
    <cfRule type="cellIs" dxfId="3026" priority="1455" stopIfTrue="1" operator="lessThan">
      <formula>0</formula>
    </cfRule>
  </conditionalFormatting>
  <conditionalFormatting sqref="R57:R59">
    <cfRule type="cellIs" dxfId="3025" priority="1450" stopIfTrue="1" operator="lessThan">
      <formula>0</formula>
    </cfRule>
  </conditionalFormatting>
  <conditionalFormatting sqref="R62:R69">
    <cfRule type="cellIs" dxfId="3024" priority="1445" stopIfTrue="1" operator="lessThan">
      <formula>0</formula>
    </cfRule>
  </conditionalFormatting>
  <conditionalFormatting sqref="R114">
    <cfRule type="cellIs" dxfId="3023" priority="1440" stopIfTrue="1" operator="lessThan">
      <formula>0</formula>
    </cfRule>
  </conditionalFormatting>
  <conditionalFormatting sqref="R132:R133">
    <cfRule type="cellIs" dxfId="3022" priority="1405" stopIfTrue="1" operator="lessThan">
      <formula>0</formula>
    </cfRule>
  </conditionalFormatting>
  <conditionalFormatting sqref="R118">
    <cfRule type="cellIs" dxfId="3021" priority="1430" stopIfTrue="1" operator="lessThan">
      <formula>0</formula>
    </cfRule>
  </conditionalFormatting>
  <conditionalFormatting sqref="R122">
    <cfRule type="cellIs" dxfId="3020" priority="1425" stopIfTrue="1" operator="lessThan">
      <formula>0</formula>
    </cfRule>
  </conditionalFormatting>
  <conditionalFormatting sqref="R125">
    <cfRule type="cellIs" dxfId="3019" priority="1420" stopIfTrue="1" operator="lessThan">
      <formula>0</formula>
    </cfRule>
  </conditionalFormatting>
  <conditionalFormatting sqref="R127:R128">
    <cfRule type="cellIs" dxfId="3018" priority="1415" stopIfTrue="1" operator="lessThan">
      <formula>0</formula>
    </cfRule>
  </conditionalFormatting>
  <conditionalFormatting sqref="R130">
    <cfRule type="cellIs" dxfId="3017" priority="1410" stopIfTrue="1" operator="lessThan">
      <formula>0</formula>
    </cfRule>
  </conditionalFormatting>
  <conditionalFormatting sqref="R135">
    <cfRule type="cellIs" dxfId="3016" priority="1400" stopIfTrue="1" operator="lessThan">
      <formula>0</formula>
    </cfRule>
  </conditionalFormatting>
  <conditionalFormatting sqref="R139:R140">
    <cfRule type="cellIs" dxfId="3015" priority="1395" stopIfTrue="1" operator="lessThan">
      <formula>0</formula>
    </cfRule>
  </conditionalFormatting>
  <conditionalFormatting sqref="R142:R143">
    <cfRule type="cellIs" dxfId="3014" priority="1390" stopIfTrue="1" operator="lessThan">
      <formula>0</formula>
    </cfRule>
  </conditionalFormatting>
  <conditionalFormatting sqref="R146">
    <cfRule type="cellIs" dxfId="3013" priority="1385" stopIfTrue="1" operator="lessThan">
      <formula>0</formula>
    </cfRule>
  </conditionalFormatting>
  <conditionalFormatting sqref="R150:R151">
    <cfRule type="cellIs" dxfId="3012" priority="1380" stopIfTrue="1" operator="lessThan">
      <formula>0</formula>
    </cfRule>
  </conditionalFormatting>
  <conditionalFormatting sqref="R173:R175">
    <cfRule type="cellIs" dxfId="3011" priority="1375" stopIfTrue="1" operator="lessThan">
      <formula>0</formula>
    </cfRule>
  </conditionalFormatting>
  <conditionalFormatting sqref="R184">
    <cfRule type="cellIs" dxfId="3010" priority="1370" stopIfTrue="1" operator="lessThan">
      <formula>0</formula>
    </cfRule>
  </conditionalFormatting>
  <conditionalFormatting sqref="R186:R187">
    <cfRule type="cellIs" dxfId="3009" priority="1365" stopIfTrue="1" operator="lessThan">
      <formula>0</formula>
    </cfRule>
  </conditionalFormatting>
  <conditionalFormatting sqref="R190">
    <cfRule type="cellIs" dxfId="3008" priority="1360" stopIfTrue="1" operator="lessThan">
      <formula>0</formula>
    </cfRule>
  </conditionalFormatting>
  <conditionalFormatting sqref="R195">
    <cfRule type="cellIs" dxfId="3007" priority="1355" stopIfTrue="1" operator="lessThan">
      <formula>0</formula>
    </cfRule>
  </conditionalFormatting>
  <conditionalFormatting sqref="R197:R198">
    <cfRule type="cellIs" dxfId="3006" priority="1350" stopIfTrue="1" operator="lessThan">
      <formula>0</formula>
    </cfRule>
  </conditionalFormatting>
  <conditionalFormatting sqref="R220">
    <cfRule type="cellIs" dxfId="3005" priority="1345" stopIfTrue="1" operator="lessThan">
      <formula>0</formula>
    </cfRule>
  </conditionalFormatting>
  <conditionalFormatting sqref="R222">
    <cfRule type="cellIs" dxfId="3004" priority="1340" stopIfTrue="1" operator="lessThan">
      <formula>0</formula>
    </cfRule>
  </conditionalFormatting>
  <conditionalFormatting sqref="R224:R228">
    <cfRule type="cellIs" dxfId="3003" priority="1335" stopIfTrue="1" operator="lessThan">
      <formula>0</formula>
    </cfRule>
  </conditionalFormatting>
  <conditionalFormatting sqref="R232:R235">
    <cfRule type="cellIs" dxfId="3002" priority="1330" stopIfTrue="1" operator="lessThan">
      <formula>0</formula>
    </cfRule>
  </conditionalFormatting>
  <conditionalFormatting sqref="R237:R238">
    <cfRule type="cellIs" dxfId="3001" priority="1325" stopIfTrue="1" operator="lessThan">
      <formula>0</formula>
    </cfRule>
  </conditionalFormatting>
  <conditionalFormatting sqref="R241:R244">
    <cfRule type="cellIs" dxfId="3000" priority="1320" stopIfTrue="1" operator="lessThan">
      <formula>0</formula>
    </cfRule>
  </conditionalFormatting>
  <conditionalFormatting sqref="R251:R252">
    <cfRule type="cellIs" dxfId="2999" priority="1315" stopIfTrue="1" operator="lessThan">
      <formula>0</formula>
    </cfRule>
  </conditionalFormatting>
  <conditionalFormatting sqref="R257:R270">
    <cfRule type="cellIs" dxfId="2998" priority="1310" stopIfTrue="1" operator="lessThan">
      <formula>0</formula>
    </cfRule>
  </conditionalFormatting>
  <conditionalFormatting sqref="R284">
    <cfRule type="cellIs" dxfId="2997" priority="1305" stopIfTrue="1" operator="lessThan">
      <formula>0</formula>
    </cfRule>
  </conditionalFormatting>
  <conditionalFormatting sqref="R337">
    <cfRule type="cellIs" dxfId="2996" priority="1300" stopIfTrue="1" operator="lessThan">
      <formula>0</formula>
    </cfRule>
  </conditionalFormatting>
  <conditionalFormatting sqref="R364:R367">
    <cfRule type="cellIs" dxfId="2995" priority="1295" stopIfTrue="1" operator="lessThan">
      <formula>0</formula>
    </cfRule>
  </conditionalFormatting>
  <conditionalFormatting sqref="R380:R382">
    <cfRule type="cellIs" dxfId="2994" priority="1290" stopIfTrue="1" operator="lessThan">
      <formula>0</formula>
    </cfRule>
  </conditionalFormatting>
  <conditionalFormatting sqref="R416">
    <cfRule type="cellIs" dxfId="2993" priority="1285" stopIfTrue="1" operator="lessThan">
      <formula>0</formula>
    </cfRule>
  </conditionalFormatting>
  <conditionalFormatting sqref="R835:R836">
    <cfRule type="cellIs" dxfId="2992" priority="1260" stopIfTrue="1" operator="lessThan">
      <formula>0</formula>
    </cfRule>
  </conditionalFormatting>
  <conditionalFormatting sqref="R566:R569">
    <cfRule type="cellIs" dxfId="2991" priority="1280" stopIfTrue="1" operator="lessThan">
      <formula>0</formula>
    </cfRule>
  </conditionalFormatting>
  <conditionalFormatting sqref="R842:R845">
    <cfRule type="cellIs" dxfId="2990" priority="1255" stopIfTrue="1" operator="lessThan">
      <formula>0</formula>
    </cfRule>
  </conditionalFormatting>
  <conditionalFormatting sqref="R571:R572">
    <cfRule type="cellIs" dxfId="2989" priority="1275" stopIfTrue="1" operator="lessThan">
      <formula>0</formula>
    </cfRule>
  </conditionalFormatting>
  <conditionalFormatting sqref="R576:R578">
    <cfRule type="cellIs" dxfId="2988" priority="1270" stopIfTrue="1" operator="lessThan">
      <formula>0</formula>
    </cfRule>
  </conditionalFormatting>
  <conditionalFormatting sqref="R580">
    <cfRule type="cellIs" dxfId="2987" priority="1265" stopIfTrue="1" operator="lessThan">
      <formula>0</formula>
    </cfRule>
  </conditionalFormatting>
  <conditionalFormatting sqref="R885:R886">
    <cfRule type="cellIs" dxfId="2986" priority="1240" stopIfTrue="1" operator="lessThan">
      <formula>0</formula>
    </cfRule>
  </conditionalFormatting>
  <conditionalFormatting sqref="R847:R848">
    <cfRule type="cellIs" dxfId="2985" priority="1250" stopIfTrue="1" operator="lessThan">
      <formula>0</formula>
    </cfRule>
  </conditionalFormatting>
  <conditionalFormatting sqref="R868:R875">
    <cfRule type="cellIs" dxfId="2984" priority="1245" stopIfTrue="1" operator="lessThan">
      <formula>0</formula>
    </cfRule>
  </conditionalFormatting>
  <conditionalFormatting sqref="R17">
    <cfRule type="cellIs" dxfId="2983" priority="1231" stopIfTrue="1" operator="lessThan">
      <formula>0</formula>
    </cfRule>
  </conditionalFormatting>
  <conditionalFormatting sqref="R19:R20">
    <cfRule type="cellIs" dxfId="2982" priority="1226" stopIfTrue="1" operator="lessThan">
      <formula>0</formula>
    </cfRule>
  </conditionalFormatting>
  <conditionalFormatting sqref="R22">
    <cfRule type="cellIs" dxfId="2981" priority="1221" stopIfTrue="1" operator="lessThan">
      <formula>0</formula>
    </cfRule>
  </conditionalFormatting>
  <conditionalFormatting sqref="AV17">
    <cfRule type="cellIs" dxfId="2980" priority="1216" operator="notEqual">
      <formula>0</formula>
    </cfRule>
  </conditionalFormatting>
  <conditionalFormatting sqref="AV19:AV20">
    <cfRule type="cellIs" dxfId="2979" priority="1215" operator="notEqual">
      <formula>0</formula>
    </cfRule>
  </conditionalFormatting>
  <conditionalFormatting sqref="AV22">
    <cfRule type="cellIs" dxfId="2978" priority="1214" operator="notEqual">
      <formula>0</formula>
    </cfRule>
  </conditionalFormatting>
  <conditionalFormatting sqref="R54">
    <cfRule type="cellIs" dxfId="2977" priority="1213" stopIfTrue="1" operator="lessThan">
      <formula>0</formula>
    </cfRule>
  </conditionalFormatting>
  <conditionalFormatting sqref="R55">
    <cfRule type="cellIs" dxfId="2976" priority="1201" stopIfTrue="1" operator="lessThan">
      <formula>0</formula>
    </cfRule>
  </conditionalFormatting>
  <conditionalFormatting sqref="R71:R89">
    <cfRule type="cellIs" dxfId="2975" priority="1195" stopIfTrue="1" operator="lessThan">
      <formula>0</formula>
    </cfRule>
  </conditionalFormatting>
  <conditionalFormatting sqref="R103:R112">
    <cfRule type="cellIs" dxfId="2974" priority="1189" stopIfTrue="1" operator="lessThan">
      <formula>0</formula>
    </cfRule>
  </conditionalFormatting>
  <conditionalFormatting sqref="R119">
    <cfRule type="cellIs" dxfId="2973" priority="1183" stopIfTrue="1" operator="lessThan">
      <formula>0</formula>
    </cfRule>
  </conditionalFormatting>
  <conditionalFormatting sqref="R134">
    <cfRule type="cellIs" dxfId="2972" priority="1153" stopIfTrue="1" operator="lessThan">
      <formula>0</formula>
    </cfRule>
  </conditionalFormatting>
  <conditionalFormatting sqref="R123:R124">
    <cfRule type="cellIs" dxfId="2971" priority="1177" stopIfTrue="1" operator="lessThan">
      <formula>0</formula>
    </cfRule>
  </conditionalFormatting>
  <conditionalFormatting sqref="R136">
    <cfRule type="cellIs" dxfId="2970" priority="1147" stopIfTrue="1" operator="lessThan">
      <formula>0</formula>
    </cfRule>
  </conditionalFormatting>
  <conditionalFormatting sqref="R126">
    <cfRule type="cellIs" dxfId="2969" priority="1171" stopIfTrue="1" operator="lessThan">
      <formula>0</formula>
    </cfRule>
  </conditionalFormatting>
  <conditionalFormatting sqref="R137:R138">
    <cfRule type="cellIs" dxfId="2968" priority="1141" stopIfTrue="1" operator="lessThan">
      <formula>0</formula>
    </cfRule>
  </conditionalFormatting>
  <conditionalFormatting sqref="R129">
    <cfRule type="cellIs" dxfId="2967" priority="1165" stopIfTrue="1" operator="lessThan">
      <formula>0</formula>
    </cfRule>
  </conditionalFormatting>
  <conditionalFormatting sqref="R141">
    <cfRule type="cellIs" dxfId="2966" priority="1135" stopIfTrue="1" operator="lessThan">
      <formula>0</formula>
    </cfRule>
  </conditionalFormatting>
  <conditionalFormatting sqref="R131">
    <cfRule type="cellIs" dxfId="2965" priority="1159" stopIfTrue="1" operator="lessThan">
      <formula>0</formula>
    </cfRule>
  </conditionalFormatting>
  <conditionalFormatting sqref="R144:R145">
    <cfRule type="cellIs" dxfId="2964" priority="1129" stopIfTrue="1" operator="lessThan">
      <formula>0</formula>
    </cfRule>
  </conditionalFormatting>
  <conditionalFormatting sqref="R147:R148">
    <cfRule type="cellIs" dxfId="2963" priority="1123" stopIfTrue="1" operator="lessThan">
      <formula>0</formula>
    </cfRule>
  </conditionalFormatting>
  <conditionalFormatting sqref="R149">
    <cfRule type="cellIs" dxfId="2962" priority="1117" stopIfTrue="1" operator="lessThan">
      <formula>0</formula>
    </cfRule>
  </conditionalFormatting>
  <conditionalFormatting sqref="R152:R159">
    <cfRule type="cellIs" dxfId="2961" priority="1111" stopIfTrue="1" operator="lessThan">
      <formula>0</formula>
    </cfRule>
  </conditionalFormatting>
  <conditionalFormatting sqref="R161:R172">
    <cfRule type="cellIs" dxfId="2960" priority="1105" stopIfTrue="1" operator="lessThan">
      <formula>0</formula>
    </cfRule>
  </conditionalFormatting>
  <conditionalFormatting sqref="R185">
    <cfRule type="cellIs" dxfId="2959" priority="1099" stopIfTrue="1" operator="lessThan">
      <formula>0</formula>
    </cfRule>
  </conditionalFormatting>
  <conditionalFormatting sqref="R188:R189">
    <cfRule type="cellIs" dxfId="2958" priority="1093" stopIfTrue="1" operator="lessThan">
      <formula>0</formula>
    </cfRule>
  </conditionalFormatting>
  <conditionalFormatting sqref="R196">
    <cfRule type="cellIs" dxfId="2957" priority="1087" stopIfTrue="1" operator="lessThan">
      <formula>0</formula>
    </cfRule>
  </conditionalFormatting>
  <conditionalFormatting sqref="R219">
    <cfRule type="cellIs" dxfId="2956" priority="1081" stopIfTrue="1" operator="lessThan">
      <formula>0</formula>
    </cfRule>
  </conditionalFormatting>
  <conditionalFormatting sqref="R221">
    <cfRule type="cellIs" dxfId="2955" priority="1075" stopIfTrue="1" operator="lessThan">
      <formula>0</formula>
    </cfRule>
  </conditionalFormatting>
  <conditionalFormatting sqref="R223">
    <cfRule type="cellIs" dxfId="2954" priority="1069" stopIfTrue="1" operator="lessThan">
      <formula>0</formula>
    </cfRule>
  </conditionalFormatting>
  <conditionalFormatting sqref="R229:R231">
    <cfRule type="cellIs" dxfId="2953" priority="1063" stopIfTrue="1" operator="lessThan">
      <formula>0</formula>
    </cfRule>
  </conditionalFormatting>
  <conditionalFormatting sqref="R236">
    <cfRule type="cellIs" dxfId="2952" priority="1057" stopIfTrue="1" operator="lessThan">
      <formula>0</formula>
    </cfRule>
  </conditionalFormatting>
  <conditionalFormatting sqref="R239">
    <cfRule type="cellIs" dxfId="2951" priority="1051" stopIfTrue="1" operator="lessThan">
      <formula>0</formula>
    </cfRule>
  </conditionalFormatting>
  <conditionalFormatting sqref="R240">
    <cfRule type="cellIs" dxfId="2950" priority="1045" stopIfTrue="1" operator="lessThan">
      <formula>0</formula>
    </cfRule>
  </conditionalFormatting>
  <conditionalFormatting sqref="R245:R250">
    <cfRule type="cellIs" dxfId="2949" priority="1039" stopIfTrue="1" operator="lessThan">
      <formula>0</formula>
    </cfRule>
  </conditionalFormatting>
  <conditionalFormatting sqref="R253:R256">
    <cfRule type="cellIs" dxfId="2948" priority="1033" stopIfTrue="1" operator="lessThan">
      <formula>0</formula>
    </cfRule>
  </conditionalFormatting>
  <conditionalFormatting sqref="R283">
    <cfRule type="cellIs" dxfId="2947" priority="1027" stopIfTrue="1" operator="lessThan">
      <formula>0</formula>
    </cfRule>
  </conditionalFormatting>
  <conditionalFormatting sqref="R287:R288">
    <cfRule type="cellIs" dxfId="2946" priority="1021" stopIfTrue="1" operator="lessThan">
      <formula>0</formula>
    </cfRule>
  </conditionalFormatting>
  <conditionalFormatting sqref="R291:R292">
    <cfRule type="cellIs" dxfId="2945" priority="1015" stopIfTrue="1" operator="lessThan">
      <formula>0</formula>
    </cfRule>
  </conditionalFormatting>
  <conditionalFormatting sqref="R294:R321">
    <cfRule type="cellIs" dxfId="2944" priority="1009" stopIfTrue="1" operator="lessThan">
      <formula>0</formula>
    </cfRule>
  </conditionalFormatting>
  <conditionalFormatting sqref="R323:R326">
    <cfRule type="cellIs" dxfId="2943" priority="1003" stopIfTrue="1" operator="lessThan">
      <formula>0</formula>
    </cfRule>
  </conditionalFormatting>
  <conditionalFormatting sqref="R331:R336">
    <cfRule type="cellIs" dxfId="2942" priority="997" stopIfTrue="1" operator="lessThan">
      <formula>0</formula>
    </cfRule>
  </conditionalFormatting>
  <conditionalFormatting sqref="R338:R343">
    <cfRule type="cellIs" dxfId="2941" priority="991" stopIfTrue="1" operator="lessThan">
      <formula>0</formula>
    </cfRule>
  </conditionalFormatting>
  <conditionalFormatting sqref="R346:R363">
    <cfRule type="cellIs" dxfId="2940" priority="985" stopIfTrue="1" operator="lessThan">
      <formula>0</formula>
    </cfRule>
  </conditionalFormatting>
  <conditionalFormatting sqref="R368:R379">
    <cfRule type="cellIs" dxfId="2939" priority="979" stopIfTrue="1" operator="lessThan">
      <formula>0</formula>
    </cfRule>
  </conditionalFormatting>
  <conditionalFormatting sqref="R415">
    <cfRule type="cellIs" dxfId="2938" priority="973" stopIfTrue="1" operator="lessThan">
      <formula>0</formula>
    </cfRule>
  </conditionalFormatting>
  <conditionalFormatting sqref="R573:R575">
    <cfRule type="cellIs" dxfId="2937" priority="967" stopIfTrue="1" operator="lessThan">
      <formula>0</formula>
    </cfRule>
  </conditionalFormatting>
  <conditionalFormatting sqref="R832:R834">
    <cfRule type="cellIs" dxfId="2936" priority="943" stopIfTrue="1" operator="lessThan">
      <formula>0</formula>
    </cfRule>
  </conditionalFormatting>
  <conditionalFormatting sqref="R579">
    <cfRule type="cellIs" dxfId="2935" priority="961" stopIfTrue="1" operator="lessThan">
      <formula>0</formula>
    </cfRule>
  </conditionalFormatting>
  <conditionalFormatting sqref="R837:R841">
    <cfRule type="cellIs" dxfId="2934" priority="937" stopIfTrue="1" operator="lessThan">
      <formula>0</formula>
    </cfRule>
  </conditionalFormatting>
  <conditionalFormatting sqref="R604">
    <cfRule type="cellIs" dxfId="2933" priority="955" stopIfTrue="1" operator="lessThan">
      <formula>0</formula>
    </cfRule>
  </conditionalFormatting>
  <conditionalFormatting sqref="R608">
    <cfRule type="cellIs" dxfId="2932" priority="949" stopIfTrue="1" operator="lessThan">
      <formula>0</formula>
    </cfRule>
  </conditionalFormatting>
  <conditionalFormatting sqref="R846">
    <cfRule type="cellIs" dxfId="2931" priority="931" stopIfTrue="1" operator="lessThan">
      <formula>0</formula>
    </cfRule>
  </conditionalFormatting>
  <conditionalFormatting sqref="R858:R867">
    <cfRule type="cellIs" dxfId="2930" priority="925" stopIfTrue="1" operator="lessThan">
      <formula>0</formula>
    </cfRule>
  </conditionalFormatting>
  <conditionalFormatting sqref="R884">
    <cfRule type="cellIs" dxfId="2929" priority="919" stopIfTrue="1" operator="lessThan">
      <formula>0</formula>
    </cfRule>
  </conditionalFormatting>
  <conditionalFormatting sqref="R887">
    <cfRule type="cellIs" dxfId="2928" priority="913" stopIfTrue="1" operator="lessThan">
      <formula>0</formula>
    </cfRule>
  </conditionalFormatting>
  <conditionalFormatting sqref="R18">
    <cfRule type="cellIs" dxfId="2927" priority="907" stopIfTrue="1" operator="lessThan">
      <formula>0</formula>
    </cfRule>
  </conditionalFormatting>
  <conditionalFormatting sqref="R21">
    <cfRule type="cellIs" dxfId="2926" priority="901" stopIfTrue="1" operator="lessThan">
      <formula>0</formula>
    </cfRule>
  </conditionalFormatting>
  <conditionalFormatting sqref="R23">
    <cfRule type="cellIs" dxfId="2925" priority="895" stopIfTrue="1" operator="lessThan">
      <formula>0</formula>
    </cfRule>
  </conditionalFormatting>
  <conditionalFormatting sqref="AC100:AD100">
    <cfRule type="cellIs" dxfId="2924" priority="862" stopIfTrue="1" operator="lessThan">
      <formula>0</formula>
    </cfRule>
  </conditionalFormatting>
  <conditionalFormatting sqref="AE100">
    <cfRule type="cellIs" dxfId="2923" priority="861" stopIfTrue="1" operator="lessThan">
      <formula>0</formula>
    </cfRule>
  </conditionalFormatting>
  <conditionalFormatting sqref="V15:W69">
    <cfRule type="cellIs" dxfId="2922" priority="889" stopIfTrue="1" operator="lessThan">
      <formula>0</formula>
    </cfRule>
  </conditionalFormatting>
  <conditionalFormatting sqref="V71:W93">
    <cfRule type="cellIs" dxfId="2921" priority="888" stopIfTrue="1" operator="lessThan">
      <formula>0</formula>
    </cfRule>
  </conditionalFormatting>
  <conditionalFormatting sqref="V103:W112">
    <cfRule type="cellIs" dxfId="2920" priority="887" stopIfTrue="1" operator="lessThan">
      <formula>0</formula>
    </cfRule>
  </conditionalFormatting>
  <conditionalFormatting sqref="V114:W284">
    <cfRule type="cellIs" dxfId="2919" priority="886" stopIfTrue="1" operator="lessThan">
      <formula>0</formula>
    </cfRule>
  </conditionalFormatting>
  <conditionalFormatting sqref="V294:W382">
    <cfRule type="cellIs" dxfId="2918" priority="885" stopIfTrue="1" operator="lessThan">
      <formula>0</formula>
    </cfRule>
  </conditionalFormatting>
  <conditionalFormatting sqref="V384:W401">
    <cfRule type="cellIs" dxfId="2917" priority="884" stopIfTrue="1" operator="lessThan">
      <formula>0</formula>
    </cfRule>
  </conditionalFormatting>
  <conditionalFormatting sqref="V410:W600">
    <cfRule type="cellIs" dxfId="2916" priority="883" stopIfTrue="1" operator="lessThan">
      <formula>0</formula>
    </cfRule>
  </conditionalFormatting>
  <conditionalFormatting sqref="V602:W639">
    <cfRule type="cellIs" dxfId="2915" priority="882" stopIfTrue="1" operator="lessThan">
      <formula>0</formula>
    </cfRule>
  </conditionalFormatting>
  <conditionalFormatting sqref="V641:W666">
    <cfRule type="cellIs" dxfId="2914" priority="881" stopIfTrue="1" operator="lessThan">
      <formula>0</formula>
    </cfRule>
  </conditionalFormatting>
  <conditionalFormatting sqref="V668:W828">
    <cfRule type="cellIs" dxfId="2913" priority="880" stopIfTrue="1" operator="lessThan">
      <formula>0</formula>
    </cfRule>
  </conditionalFormatting>
  <conditionalFormatting sqref="V832:W887">
    <cfRule type="cellIs" dxfId="2912" priority="879" stopIfTrue="1" operator="lessThan">
      <formula>0</formula>
    </cfRule>
  </conditionalFormatting>
  <conditionalFormatting sqref="O94:Q98 X94:AA98">
    <cfRule type="cellIs" dxfId="2911" priority="878" stopIfTrue="1" operator="lessThan">
      <formula>0</formula>
    </cfRule>
  </conditionalFormatting>
  <conditionalFormatting sqref="R94:R98">
    <cfRule type="cellIs" dxfId="2910" priority="877" stopIfTrue="1" operator="lessThan">
      <formula>0</formula>
    </cfRule>
  </conditionalFormatting>
  <conditionalFormatting sqref="V94:W98">
    <cfRule type="cellIs" dxfId="2909" priority="872" stopIfTrue="1" operator="lessThan">
      <formula>0</formula>
    </cfRule>
  </conditionalFormatting>
  <conditionalFormatting sqref="O100:Q101 X100:AA101">
    <cfRule type="cellIs" dxfId="2908" priority="871" stopIfTrue="1" operator="lessThan">
      <formula>0</formula>
    </cfRule>
  </conditionalFormatting>
  <conditionalFormatting sqref="R100:R101">
    <cfRule type="cellIs" dxfId="2907" priority="870" stopIfTrue="1" operator="lessThan">
      <formula>0</formula>
    </cfRule>
  </conditionalFormatting>
  <conditionalFormatting sqref="V100:W101">
    <cfRule type="cellIs" dxfId="2906" priority="865" stopIfTrue="1" operator="lessThan">
      <formula>0</formula>
    </cfRule>
  </conditionalFormatting>
  <conditionalFormatting sqref="AC99:AD99">
    <cfRule type="cellIs" dxfId="2905" priority="864" stopIfTrue="1" operator="lessThan">
      <formula>0</formula>
    </cfRule>
  </conditionalFormatting>
  <conditionalFormatting sqref="AE99">
    <cfRule type="cellIs" dxfId="2904" priority="863" stopIfTrue="1" operator="lessThan">
      <formula>0</formula>
    </cfRule>
  </conditionalFormatting>
  <conditionalFormatting sqref="O402:P407 S402:T407 X402:AA407">
    <cfRule type="cellIs" dxfId="2903" priority="860" stopIfTrue="1" operator="lessThan">
      <formula>0</formula>
    </cfRule>
  </conditionalFormatting>
  <conditionalFormatting sqref="Q402:R407">
    <cfRule type="cellIs" dxfId="2902" priority="859" stopIfTrue="1" operator="lessThan">
      <formula>0</formula>
    </cfRule>
  </conditionalFormatting>
  <conditionalFormatting sqref="V402:W407">
    <cfRule type="cellIs" dxfId="2901" priority="858" stopIfTrue="1" operator="lessThan">
      <formula>0</formula>
    </cfRule>
  </conditionalFormatting>
  <conditionalFormatting sqref="O409:P409 S409:T409 X409:AA409">
    <cfRule type="cellIs" dxfId="2900" priority="857" stopIfTrue="1" operator="lessThan">
      <formula>0</formula>
    </cfRule>
  </conditionalFormatting>
  <conditionalFormatting sqref="Q409:R409">
    <cfRule type="cellIs" dxfId="2899" priority="856" stopIfTrue="1" operator="lessThan">
      <formula>0</formula>
    </cfRule>
  </conditionalFormatting>
  <conditionalFormatting sqref="V409:W409">
    <cfRule type="cellIs" dxfId="2898" priority="855" stopIfTrue="1" operator="lessThan">
      <formula>0</formula>
    </cfRule>
  </conditionalFormatting>
  <conditionalFormatting sqref="AC408:AD409">
    <cfRule type="cellIs" dxfId="2897" priority="854" stopIfTrue="1" operator="lessThan">
      <formula>0</formula>
    </cfRule>
  </conditionalFormatting>
  <conditionalFormatting sqref="AE408:AF409">
    <cfRule type="cellIs" dxfId="2896" priority="853" stopIfTrue="1" operator="lessThan">
      <formula>0</formula>
    </cfRule>
  </conditionalFormatting>
  <conditionalFormatting sqref="AV54">
    <cfRule type="cellIs" dxfId="2895" priority="852" operator="notEqual">
      <formula>0</formula>
    </cfRule>
  </conditionalFormatting>
  <conditionalFormatting sqref="AV55">
    <cfRule type="cellIs" dxfId="2894" priority="850" operator="notEqual">
      <formula>0</formula>
    </cfRule>
  </conditionalFormatting>
  <conditionalFormatting sqref="AV56:AV59">
    <cfRule type="cellIs" dxfId="2893" priority="849" operator="notEqual">
      <formula>0</formula>
    </cfRule>
  </conditionalFormatting>
  <conditionalFormatting sqref="AV62:AV69">
    <cfRule type="cellIs" dxfId="2892" priority="848" operator="notEqual">
      <formula>0</formula>
    </cfRule>
  </conditionalFormatting>
  <conditionalFormatting sqref="AV94:AV98">
    <cfRule type="cellIs" dxfId="2891" priority="847" operator="notEqual">
      <formula>0</formula>
    </cfRule>
  </conditionalFormatting>
  <conditionalFormatting sqref="AV100:AV101">
    <cfRule type="cellIs" dxfId="2890" priority="846" operator="notEqual">
      <formula>0</formula>
    </cfRule>
  </conditionalFormatting>
  <conditionalFormatting sqref="AV99">
    <cfRule type="cellIs" dxfId="2889" priority="843" operator="equal">
      <formula>1</formula>
    </cfRule>
    <cfRule type="cellIs" dxfId="2888" priority="844" operator="notEqual">
      <formula>0</formula>
    </cfRule>
  </conditionalFormatting>
  <conditionalFormatting sqref="AV114">
    <cfRule type="cellIs" dxfId="2887" priority="841" operator="notEqual">
      <formula>0</formula>
    </cfRule>
  </conditionalFormatting>
  <conditionalFormatting sqref="AV116">
    <cfRule type="cellIs" dxfId="2886" priority="840" operator="notEqual">
      <formula>0</formula>
    </cfRule>
  </conditionalFormatting>
  <conditionalFormatting sqref="AV118">
    <cfRule type="cellIs" dxfId="2885" priority="839" operator="notEqual">
      <formula>0</formula>
    </cfRule>
  </conditionalFormatting>
  <conditionalFormatting sqref="AV122">
    <cfRule type="cellIs" dxfId="2884" priority="838" operator="notEqual">
      <formula>0</formula>
    </cfRule>
  </conditionalFormatting>
  <conditionalFormatting sqref="AV125">
    <cfRule type="cellIs" dxfId="2883" priority="837" operator="notEqual">
      <formula>0</formula>
    </cfRule>
  </conditionalFormatting>
  <conditionalFormatting sqref="AV127:AV128">
    <cfRule type="cellIs" dxfId="2882" priority="836" operator="notEqual">
      <formula>0</formula>
    </cfRule>
  </conditionalFormatting>
  <conditionalFormatting sqref="AV130">
    <cfRule type="cellIs" dxfId="2881" priority="835" operator="notEqual">
      <formula>0</formula>
    </cfRule>
  </conditionalFormatting>
  <conditionalFormatting sqref="AV132:AV133">
    <cfRule type="cellIs" dxfId="2880" priority="834" operator="notEqual">
      <formula>0</formula>
    </cfRule>
  </conditionalFormatting>
  <conditionalFormatting sqref="AV135">
    <cfRule type="cellIs" dxfId="2879" priority="833" operator="notEqual">
      <formula>0</formula>
    </cfRule>
  </conditionalFormatting>
  <conditionalFormatting sqref="AV139:AV140">
    <cfRule type="cellIs" dxfId="2878" priority="832" operator="notEqual">
      <formula>0</formula>
    </cfRule>
  </conditionalFormatting>
  <conditionalFormatting sqref="AV142:AV143">
    <cfRule type="cellIs" dxfId="2877" priority="831" operator="notEqual">
      <formula>0</formula>
    </cfRule>
  </conditionalFormatting>
  <conditionalFormatting sqref="AV146">
    <cfRule type="cellIs" dxfId="2876" priority="830" operator="notEqual">
      <formula>0</formula>
    </cfRule>
  </conditionalFormatting>
  <conditionalFormatting sqref="AV150:AV151">
    <cfRule type="cellIs" dxfId="2875" priority="829" operator="notEqual">
      <formula>0</formula>
    </cfRule>
  </conditionalFormatting>
  <conditionalFormatting sqref="AV173:AV175">
    <cfRule type="cellIs" dxfId="2874" priority="828" operator="notEqual">
      <formula>0</formula>
    </cfRule>
  </conditionalFormatting>
  <conditionalFormatting sqref="AV184">
    <cfRule type="cellIs" dxfId="2873" priority="827" operator="notEqual">
      <formula>0</formula>
    </cfRule>
  </conditionalFormatting>
  <conditionalFormatting sqref="AV186:AV187">
    <cfRule type="cellIs" dxfId="2872" priority="826" operator="notEqual">
      <formula>0</formula>
    </cfRule>
  </conditionalFormatting>
  <conditionalFormatting sqref="AV190">
    <cfRule type="cellIs" dxfId="2871" priority="825" operator="notEqual">
      <formula>0</formula>
    </cfRule>
  </conditionalFormatting>
  <conditionalFormatting sqref="AV195">
    <cfRule type="cellIs" dxfId="2870" priority="824" operator="notEqual">
      <formula>0</formula>
    </cfRule>
  </conditionalFormatting>
  <conditionalFormatting sqref="AV220">
    <cfRule type="cellIs" dxfId="2869" priority="822" operator="notEqual">
      <formula>0</formula>
    </cfRule>
  </conditionalFormatting>
  <conditionalFormatting sqref="AV222">
    <cfRule type="cellIs" dxfId="2868" priority="821" operator="notEqual">
      <formula>0</formula>
    </cfRule>
  </conditionalFormatting>
  <conditionalFormatting sqref="AV224:AV228">
    <cfRule type="cellIs" dxfId="2867" priority="820" operator="notEqual">
      <formula>0</formula>
    </cfRule>
  </conditionalFormatting>
  <conditionalFormatting sqref="AV232:AV235">
    <cfRule type="cellIs" dxfId="2866" priority="819" operator="notEqual">
      <formula>0</formula>
    </cfRule>
  </conditionalFormatting>
  <conditionalFormatting sqref="AV237:AV238">
    <cfRule type="cellIs" dxfId="2865" priority="818" operator="notEqual">
      <formula>0</formula>
    </cfRule>
  </conditionalFormatting>
  <conditionalFormatting sqref="AV241:AV244">
    <cfRule type="cellIs" dxfId="2864" priority="817" operator="notEqual">
      <formula>0</formula>
    </cfRule>
  </conditionalFormatting>
  <conditionalFormatting sqref="AV251:AV252">
    <cfRule type="cellIs" dxfId="2863" priority="816" operator="notEqual">
      <formula>0</formula>
    </cfRule>
  </conditionalFormatting>
  <conditionalFormatting sqref="AV257:AV270">
    <cfRule type="cellIs" dxfId="2862" priority="815" operator="notEqual">
      <formula>0</formula>
    </cfRule>
  </conditionalFormatting>
  <conditionalFormatting sqref="AV284">
    <cfRule type="cellIs" dxfId="2861" priority="814" operator="notEqual">
      <formula>0</formula>
    </cfRule>
  </conditionalFormatting>
  <conditionalFormatting sqref="AV337">
    <cfRule type="cellIs" dxfId="2860" priority="813" operator="notEqual">
      <formula>0</formula>
    </cfRule>
  </conditionalFormatting>
  <conditionalFormatting sqref="AV364:AV367">
    <cfRule type="cellIs" dxfId="2859" priority="812" operator="notEqual">
      <formula>0</formula>
    </cfRule>
  </conditionalFormatting>
  <conditionalFormatting sqref="AV380:AV382">
    <cfRule type="cellIs" dxfId="2858" priority="811" operator="notEqual">
      <formula>0</formula>
    </cfRule>
  </conditionalFormatting>
  <conditionalFormatting sqref="AV416">
    <cfRule type="cellIs" dxfId="2857" priority="810" operator="notEqual">
      <formula>0</formula>
    </cfRule>
  </conditionalFormatting>
  <conditionalFormatting sqref="AV566:AV569">
    <cfRule type="cellIs" dxfId="2856" priority="809" operator="notEqual">
      <formula>0</formula>
    </cfRule>
  </conditionalFormatting>
  <conditionalFormatting sqref="AV571:AV572">
    <cfRule type="cellIs" dxfId="2855" priority="808" operator="notEqual">
      <formula>0</formula>
    </cfRule>
  </conditionalFormatting>
  <conditionalFormatting sqref="AV576:AV578">
    <cfRule type="cellIs" dxfId="2854" priority="807" operator="notEqual">
      <formula>0</formula>
    </cfRule>
  </conditionalFormatting>
  <conditionalFormatting sqref="AV580">
    <cfRule type="cellIs" dxfId="2853" priority="806" operator="notEqual">
      <formula>0</formula>
    </cfRule>
  </conditionalFormatting>
  <conditionalFormatting sqref="AV835:AV836">
    <cfRule type="cellIs" dxfId="2852" priority="805" operator="notEqual">
      <formula>0</formula>
    </cfRule>
  </conditionalFormatting>
  <conditionalFormatting sqref="AV842:AV845">
    <cfRule type="cellIs" dxfId="2851" priority="804" operator="notEqual">
      <formula>0</formula>
    </cfRule>
  </conditionalFormatting>
  <conditionalFormatting sqref="AV847:AV848">
    <cfRule type="cellIs" dxfId="2850" priority="803" operator="notEqual">
      <formula>0</formula>
    </cfRule>
  </conditionalFormatting>
  <conditionalFormatting sqref="AV868:AV875">
    <cfRule type="cellIs" dxfId="2849" priority="802" operator="notEqual">
      <formula>0</formula>
    </cfRule>
  </conditionalFormatting>
  <conditionalFormatting sqref="AV885:AV886">
    <cfRule type="cellIs" dxfId="2848" priority="801" operator="notEqual">
      <formula>0</formula>
    </cfRule>
  </conditionalFormatting>
  <conditionalFormatting sqref="AV18">
    <cfRule type="cellIs" dxfId="2847" priority="800" operator="notEqual">
      <formula>0</formula>
    </cfRule>
  </conditionalFormatting>
  <conditionalFormatting sqref="AV21">
    <cfRule type="cellIs" dxfId="2846" priority="799" operator="notEqual">
      <formula>0</formula>
    </cfRule>
  </conditionalFormatting>
  <conditionalFormatting sqref="AV23">
    <cfRule type="cellIs" dxfId="2845" priority="798" operator="notEqual">
      <formula>0</formula>
    </cfRule>
  </conditionalFormatting>
  <conditionalFormatting sqref="AV71:AV89">
    <cfRule type="cellIs" dxfId="2844" priority="797" operator="notEqual">
      <formula>0</formula>
    </cfRule>
  </conditionalFormatting>
  <conditionalFormatting sqref="AV103:AV112">
    <cfRule type="cellIs" dxfId="2843" priority="796" operator="notEqual">
      <formula>0</formula>
    </cfRule>
  </conditionalFormatting>
  <conditionalFormatting sqref="AV115">
    <cfRule type="cellIs" dxfId="2842" priority="793" operator="notEqual">
      <formula>0</formula>
    </cfRule>
  </conditionalFormatting>
  <conditionalFormatting sqref="AV117">
    <cfRule type="cellIs" dxfId="2841" priority="792" operator="notEqual">
      <formula>0</formula>
    </cfRule>
  </conditionalFormatting>
  <conditionalFormatting sqref="AV119">
    <cfRule type="cellIs" dxfId="2840" priority="791" operator="notEqual">
      <formula>0</formula>
    </cfRule>
  </conditionalFormatting>
  <conditionalFormatting sqref="AV123:AV124">
    <cfRule type="cellIs" dxfId="2839" priority="790" operator="notEqual">
      <formula>0</formula>
    </cfRule>
  </conditionalFormatting>
  <conditionalFormatting sqref="AV126">
    <cfRule type="cellIs" dxfId="2838" priority="789" operator="notEqual">
      <formula>0</formula>
    </cfRule>
  </conditionalFormatting>
  <conditionalFormatting sqref="AV129">
    <cfRule type="cellIs" dxfId="2837" priority="788" operator="notEqual">
      <formula>0</formula>
    </cfRule>
  </conditionalFormatting>
  <conditionalFormatting sqref="AV131">
    <cfRule type="cellIs" dxfId="2836" priority="787" operator="notEqual">
      <formula>0</formula>
    </cfRule>
  </conditionalFormatting>
  <conditionalFormatting sqref="AV134">
    <cfRule type="cellIs" dxfId="2835" priority="786" operator="notEqual">
      <formula>0</formula>
    </cfRule>
  </conditionalFormatting>
  <conditionalFormatting sqref="AV136:AV138">
    <cfRule type="cellIs" dxfId="2834" priority="785" operator="notEqual">
      <formula>0</formula>
    </cfRule>
  </conditionalFormatting>
  <conditionalFormatting sqref="AV141">
    <cfRule type="cellIs" dxfId="2833" priority="784" operator="notEqual">
      <formula>0</formula>
    </cfRule>
  </conditionalFormatting>
  <conditionalFormatting sqref="AV144:AV145">
    <cfRule type="cellIs" dxfId="2832" priority="783" operator="notEqual">
      <formula>0</formula>
    </cfRule>
  </conditionalFormatting>
  <conditionalFormatting sqref="AV147:AV149">
    <cfRule type="cellIs" dxfId="2831" priority="782" operator="notEqual">
      <formula>0</formula>
    </cfRule>
  </conditionalFormatting>
  <conditionalFormatting sqref="AV152:AV159">
    <cfRule type="cellIs" dxfId="2830" priority="781" operator="notEqual">
      <formula>0</formula>
    </cfRule>
  </conditionalFormatting>
  <conditionalFormatting sqref="AV161:AV172">
    <cfRule type="cellIs" dxfId="2829" priority="780" operator="notEqual">
      <formula>0</formula>
    </cfRule>
  </conditionalFormatting>
  <conditionalFormatting sqref="AV185">
    <cfRule type="cellIs" dxfId="2828" priority="779" operator="notEqual">
      <formula>0</formula>
    </cfRule>
  </conditionalFormatting>
  <conditionalFormatting sqref="AV188:AV189">
    <cfRule type="cellIs" dxfId="2827" priority="778" operator="notEqual">
      <formula>0</formula>
    </cfRule>
  </conditionalFormatting>
  <conditionalFormatting sqref="AV191:AV194">
    <cfRule type="cellIs" dxfId="2826" priority="777" operator="notEqual">
      <formula>0</formula>
    </cfRule>
  </conditionalFormatting>
  <conditionalFormatting sqref="AV196">
    <cfRule type="cellIs" dxfId="2825" priority="776" operator="notEqual">
      <formula>0</formula>
    </cfRule>
  </conditionalFormatting>
  <conditionalFormatting sqref="AV221">
    <cfRule type="cellIs" dxfId="2824" priority="775" operator="notEqual">
      <formula>0</formula>
    </cfRule>
  </conditionalFormatting>
  <conditionalFormatting sqref="AV223">
    <cfRule type="cellIs" dxfId="2823" priority="774" operator="notEqual">
      <formula>0</formula>
    </cfRule>
  </conditionalFormatting>
  <conditionalFormatting sqref="AV229:AV231">
    <cfRule type="cellIs" dxfId="2822" priority="773" operator="notEqual">
      <formula>0</formula>
    </cfRule>
  </conditionalFormatting>
  <conditionalFormatting sqref="AV236">
    <cfRule type="cellIs" dxfId="2821" priority="772" operator="notEqual">
      <formula>0</formula>
    </cfRule>
  </conditionalFormatting>
  <conditionalFormatting sqref="AV239:AV240">
    <cfRule type="cellIs" dxfId="2820" priority="771" operator="notEqual">
      <formula>0</formula>
    </cfRule>
  </conditionalFormatting>
  <conditionalFormatting sqref="AV245:AV250">
    <cfRule type="cellIs" dxfId="2819" priority="770" operator="notEqual">
      <formula>0</formula>
    </cfRule>
  </conditionalFormatting>
  <conditionalFormatting sqref="AV253:AV256">
    <cfRule type="cellIs" dxfId="2818" priority="769" operator="notEqual">
      <formula>0</formula>
    </cfRule>
  </conditionalFormatting>
  <conditionalFormatting sqref="AV283">
    <cfRule type="cellIs" dxfId="2817" priority="768" operator="notEqual">
      <formula>0</formula>
    </cfRule>
  </conditionalFormatting>
  <conditionalFormatting sqref="AV287">
    <cfRule type="cellIs" dxfId="2816" priority="767" operator="notEqual">
      <formula>0</formula>
    </cfRule>
  </conditionalFormatting>
  <conditionalFormatting sqref="AV291:AV292">
    <cfRule type="cellIs" dxfId="2815" priority="766" operator="notEqual">
      <formula>0</formula>
    </cfRule>
  </conditionalFormatting>
  <conditionalFormatting sqref="AV294:AV321">
    <cfRule type="cellIs" dxfId="2814" priority="765" operator="notEqual">
      <formula>0</formula>
    </cfRule>
  </conditionalFormatting>
  <conditionalFormatting sqref="AV323:AV326">
    <cfRule type="cellIs" dxfId="2813" priority="764" operator="notEqual">
      <formula>0</formula>
    </cfRule>
  </conditionalFormatting>
  <conditionalFormatting sqref="AV331:AV336">
    <cfRule type="cellIs" dxfId="2812" priority="763" operator="notEqual">
      <formula>0</formula>
    </cfRule>
  </conditionalFormatting>
  <conditionalFormatting sqref="AV338:AV343">
    <cfRule type="cellIs" dxfId="2811" priority="762" operator="notEqual">
      <formula>0</formula>
    </cfRule>
  </conditionalFormatting>
  <conditionalFormatting sqref="AV346:AV363">
    <cfRule type="cellIs" dxfId="2810" priority="761" operator="notEqual">
      <formula>0</formula>
    </cfRule>
  </conditionalFormatting>
  <conditionalFormatting sqref="AV368:AV379">
    <cfRule type="cellIs" dxfId="2809" priority="760" operator="notEqual">
      <formula>0</formula>
    </cfRule>
  </conditionalFormatting>
  <conditionalFormatting sqref="AV415">
    <cfRule type="cellIs" dxfId="2808" priority="759" operator="notEqual">
      <formula>0</formula>
    </cfRule>
  </conditionalFormatting>
  <conditionalFormatting sqref="AV573:AV575">
    <cfRule type="cellIs" dxfId="2807" priority="758" operator="notEqual">
      <formula>0</formula>
    </cfRule>
  </conditionalFormatting>
  <conditionalFormatting sqref="AV579">
    <cfRule type="cellIs" dxfId="2806" priority="757" operator="notEqual">
      <formula>0</formula>
    </cfRule>
  </conditionalFormatting>
  <conditionalFormatting sqref="AV604">
    <cfRule type="cellIs" dxfId="2805" priority="756" operator="notEqual">
      <formula>0</formula>
    </cfRule>
  </conditionalFormatting>
  <conditionalFormatting sqref="AV608">
    <cfRule type="cellIs" dxfId="2804" priority="755" operator="notEqual">
      <formula>0</formula>
    </cfRule>
  </conditionalFormatting>
  <conditionalFormatting sqref="AV832:AV834">
    <cfRule type="cellIs" dxfId="2803" priority="754" operator="notEqual">
      <formula>0</formula>
    </cfRule>
  </conditionalFormatting>
  <conditionalFormatting sqref="AV837:AV841">
    <cfRule type="cellIs" dxfId="2802" priority="753" operator="notEqual">
      <formula>0</formula>
    </cfRule>
  </conditionalFormatting>
  <conditionalFormatting sqref="AV846">
    <cfRule type="cellIs" dxfId="2801" priority="752" operator="notEqual">
      <formula>0</formula>
    </cfRule>
  </conditionalFormatting>
  <conditionalFormatting sqref="AV858:AV867">
    <cfRule type="cellIs" dxfId="2800" priority="751" operator="notEqual">
      <formula>0</formula>
    </cfRule>
  </conditionalFormatting>
  <conditionalFormatting sqref="AV884">
    <cfRule type="cellIs" dxfId="2799" priority="750" operator="notEqual">
      <formula>0</formula>
    </cfRule>
  </conditionalFormatting>
  <conditionalFormatting sqref="AV887">
    <cfRule type="cellIs" dxfId="2798" priority="749" operator="notEqual">
      <formula>0</formula>
    </cfRule>
  </conditionalFormatting>
  <conditionalFormatting sqref="AV286">
    <cfRule type="cellIs" dxfId="2797" priority="748" operator="notEqual">
      <formula>0</formula>
    </cfRule>
  </conditionalFormatting>
  <conditionalFormatting sqref="S570">
    <cfRule type="cellIs" dxfId="2796" priority="745" stopIfTrue="1" operator="lessThan">
      <formula>0</formula>
    </cfRule>
  </conditionalFormatting>
  <conditionalFormatting sqref="S570">
    <cfRule type="expression" dxfId="2795" priority="744">
      <formula>(#REF!+#REF!)&lt;&gt;(#REF!+#REF!)</formula>
    </cfRule>
  </conditionalFormatting>
  <conditionalFormatting sqref="T570">
    <cfRule type="cellIs" dxfId="2794" priority="743" stopIfTrue="1" operator="lessThan">
      <formula>0</formula>
    </cfRule>
  </conditionalFormatting>
  <conditionalFormatting sqref="T570">
    <cfRule type="expression" dxfId="2793" priority="742">
      <formula>(#REF!+#REF!)&lt;&gt;(#REF!+#REF!)</formula>
    </cfRule>
  </conditionalFormatting>
  <conditionalFormatting sqref="AV570">
    <cfRule type="cellIs" dxfId="2792" priority="741" operator="notEqual">
      <formula>0</formula>
    </cfRule>
  </conditionalFormatting>
  <conditionalFormatting sqref="AV408">
    <cfRule type="cellIs" dxfId="2791" priority="739" operator="equal">
      <formula>1</formula>
    </cfRule>
    <cfRule type="cellIs" dxfId="2790" priority="740" operator="notEqual">
      <formula>0</formula>
    </cfRule>
  </conditionalFormatting>
  <conditionalFormatting sqref="AV640">
    <cfRule type="cellIs" dxfId="2789" priority="737" operator="equal">
      <formula>1</formula>
    </cfRule>
    <cfRule type="cellIs" dxfId="2788" priority="738" operator="notEqual">
      <formula>0</formula>
    </cfRule>
  </conditionalFormatting>
  <conditionalFormatting sqref="AV762:AV763">
    <cfRule type="cellIs" dxfId="2787" priority="733" operator="equal">
      <formula>1</formula>
    </cfRule>
    <cfRule type="cellIs" dxfId="2786" priority="734" operator="notEqual">
      <formula>0</formula>
    </cfRule>
  </conditionalFormatting>
  <conditionalFormatting sqref="AX16">
    <cfRule type="cellIs" dxfId="2785" priority="731" operator="equal">
      <formula>1</formula>
    </cfRule>
    <cfRule type="cellIs" dxfId="2784" priority="732" operator="notEqual">
      <formula>0</formula>
    </cfRule>
  </conditionalFormatting>
  <conditionalFormatting sqref="AX17:AX69">
    <cfRule type="cellIs" dxfId="2783" priority="729" operator="equal">
      <formula>1</formula>
    </cfRule>
    <cfRule type="cellIs" dxfId="2782" priority="730" operator="notEqual">
      <formula>0</formula>
    </cfRule>
  </conditionalFormatting>
  <conditionalFormatting sqref="AX94:AX98">
    <cfRule type="cellIs" dxfId="2781" priority="727" operator="equal">
      <formula>1</formula>
    </cfRule>
    <cfRule type="cellIs" dxfId="2780" priority="728" operator="notEqual">
      <formula>0</formula>
    </cfRule>
  </conditionalFormatting>
  <conditionalFormatting sqref="AX101">
    <cfRule type="cellIs" dxfId="2779" priority="725" operator="equal">
      <formula>1</formula>
    </cfRule>
    <cfRule type="cellIs" dxfId="2778" priority="726" operator="notEqual">
      <formula>0</formula>
    </cfRule>
  </conditionalFormatting>
  <conditionalFormatting sqref="AX177">
    <cfRule type="cellIs" dxfId="2777" priority="723" operator="equal">
      <formula>1</formula>
    </cfRule>
    <cfRule type="cellIs" dxfId="2776" priority="724" operator="notEqual">
      <formula>0</formula>
    </cfRule>
  </conditionalFormatting>
  <conditionalFormatting sqref="AX267:AX270">
    <cfRule type="cellIs" dxfId="2775" priority="721" operator="equal">
      <formula>1</formula>
    </cfRule>
    <cfRule type="cellIs" dxfId="2774" priority="722" operator="notEqual">
      <formula>0</formula>
    </cfRule>
  </conditionalFormatting>
  <conditionalFormatting sqref="AX286">
    <cfRule type="cellIs" dxfId="2773" priority="719" operator="equal">
      <formula>1</formula>
    </cfRule>
    <cfRule type="cellIs" dxfId="2772" priority="720" operator="notEqual">
      <formula>0</formula>
    </cfRule>
  </conditionalFormatting>
  <conditionalFormatting sqref="AX289:AX290">
    <cfRule type="cellIs" dxfId="2771" priority="717" operator="equal">
      <formula>1</formula>
    </cfRule>
    <cfRule type="cellIs" dxfId="2770" priority="718" operator="notEqual">
      <formula>0</formula>
    </cfRule>
  </conditionalFormatting>
  <conditionalFormatting sqref="AX293">
    <cfRule type="cellIs" dxfId="2769" priority="715" operator="equal">
      <formula>1</formula>
    </cfRule>
    <cfRule type="cellIs" dxfId="2768" priority="716" operator="notEqual">
      <formula>0</formula>
    </cfRule>
  </conditionalFormatting>
  <conditionalFormatting sqref="AX402:AX407">
    <cfRule type="cellIs" dxfId="2767" priority="713" operator="equal">
      <formula>1</formula>
    </cfRule>
    <cfRule type="cellIs" dxfId="2766" priority="714" operator="notEqual">
      <formula>0</formula>
    </cfRule>
  </conditionalFormatting>
  <conditionalFormatting sqref="AX437:AX441">
    <cfRule type="cellIs" dxfId="2765" priority="711" operator="equal">
      <formula>1</formula>
    </cfRule>
    <cfRule type="cellIs" dxfId="2764" priority="712" operator="notEqual">
      <formula>0</formula>
    </cfRule>
  </conditionalFormatting>
  <conditionalFormatting sqref="AX640">
    <cfRule type="cellIs" dxfId="2763" priority="709" operator="equal">
      <formula>1</formula>
    </cfRule>
    <cfRule type="cellIs" dxfId="2762" priority="710" operator="notEqual">
      <formula>0</formula>
    </cfRule>
  </conditionalFormatting>
  <conditionalFormatting sqref="AX667">
    <cfRule type="cellIs" dxfId="2761" priority="707" operator="equal">
      <formula>1</formula>
    </cfRule>
    <cfRule type="cellIs" dxfId="2760" priority="708" operator="notEqual">
      <formula>0</formula>
    </cfRule>
  </conditionalFormatting>
  <conditionalFormatting sqref="AX760">
    <cfRule type="cellIs" dxfId="2759" priority="705" operator="equal">
      <formula>1</formula>
    </cfRule>
    <cfRule type="cellIs" dxfId="2758" priority="706" operator="notEqual">
      <formula>0</formula>
    </cfRule>
  </conditionalFormatting>
  <conditionalFormatting sqref="AX847">
    <cfRule type="cellIs" dxfId="2757" priority="703" operator="equal">
      <formula>1</formula>
    </cfRule>
    <cfRule type="cellIs" dxfId="2756" priority="704" operator="notEqual">
      <formula>0</formula>
    </cfRule>
  </conditionalFormatting>
  <conditionalFormatting sqref="AF119">
    <cfRule type="cellIs" dxfId="2755" priority="686" stopIfTrue="1" operator="lessThan">
      <formula>0</formula>
    </cfRule>
  </conditionalFormatting>
  <conditionalFormatting sqref="AF72:AF93">
    <cfRule type="cellIs" dxfId="2754" priority="698" stopIfTrue="1" operator="lessThan">
      <formula>0</formula>
    </cfRule>
  </conditionalFormatting>
  <conditionalFormatting sqref="AF123:AF124">
    <cfRule type="cellIs" dxfId="2753" priority="681" stopIfTrue="1" operator="lessThan">
      <formula>0</formula>
    </cfRule>
  </conditionalFormatting>
  <conditionalFormatting sqref="AF103:AF112">
    <cfRule type="cellIs" dxfId="2752" priority="693" stopIfTrue="1" operator="lessThan">
      <formula>0</formula>
    </cfRule>
  </conditionalFormatting>
  <conditionalFormatting sqref="AX115">
    <cfRule type="cellIs" dxfId="2751" priority="688" operator="notEqual">
      <formula>0</formula>
    </cfRule>
  </conditionalFormatting>
  <conditionalFormatting sqref="AX117">
    <cfRule type="cellIs" dxfId="2750" priority="687" operator="notEqual">
      <formula>0</formula>
    </cfRule>
  </conditionalFormatting>
  <conditionalFormatting sqref="AF126">
    <cfRule type="cellIs" dxfId="2749" priority="676" stopIfTrue="1" operator="lessThan">
      <formula>0</formula>
    </cfRule>
  </conditionalFormatting>
  <conditionalFormatting sqref="AF129">
    <cfRule type="cellIs" dxfId="2748" priority="671" stopIfTrue="1" operator="lessThan">
      <formula>0</formula>
    </cfRule>
  </conditionalFormatting>
  <conditionalFormatting sqref="AF131">
    <cfRule type="cellIs" dxfId="2747" priority="666" stopIfTrue="1" operator="lessThan">
      <formula>0</formula>
    </cfRule>
  </conditionalFormatting>
  <conditionalFormatting sqref="AF134">
    <cfRule type="cellIs" dxfId="2746" priority="661" stopIfTrue="1" operator="lessThan">
      <formula>0</formula>
    </cfRule>
  </conditionalFormatting>
  <conditionalFormatting sqref="AF136:AF138">
    <cfRule type="cellIs" dxfId="2745" priority="656" stopIfTrue="1" operator="lessThan">
      <formula>0</formula>
    </cfRule>
  </conditionalFormatting>
  <conditionalFormatting sqref="AF141">
    <cfRule type="cellIs" dxfId="2744" priority="651" stopIfTrue="1" operator="lessThan">
      <formula>0</formula>
    </cfRule>
  </conditionalFormatting>
  <conditionalFormatting sqref="AF144:AF145">
    <cfRule type="cellIs" dxfId="2743" priority="646" stopIfTrue="1" operator="lessThan">
      <formula>0</formula>
    </cfRule>
  </conditionalFormatting>
  <conditionalFormatting sqref="AF147:AF149">
    <cfRule type="cellIs" dxfId="2742" priority="641" stopIfTrue="1" operator="lessThan">
      <formula>0</formula>
    </cfRule>
  </conditionalFormatting>
  <conditionalFormatting sqref="AF152:AF159">
    <cfRule type="cellIs" dxfId="2741" priority="636" stopIfTrue="1" operator="lessThan">
      <formula>0</formula>
    </cfRule>
  </conditionalFormatting>
  <conditionalFormatting sqref="AF161:AF172">
    <cfRule type="cellIs" dxfId="2740" priority="631" stopIfTrue="1" operator="lessThan">
      <formula>0</formula>
    </cfRule>
  </conditionalFormatting>
  <conditionalFormatting sqref="AF185">
    <cfRule type="cellIs" dxfId="2739" priority="626" stopIfTrue="1" operator="lessThan">
      <formula>0</formula>
    </cfRule>
  </conditionalFormatting>
  <conditionalFormatting sqref="AF188:AF189">
    <cfRule type="cellIs" dxfId="2738" priority="621" stopIfTrue="1" operator="lessThan">
      <formula>0</formula>
    </cfRule>
  </conditionalFormatting>
  <conditionalFormatting sqref="AF196">
    <cfRule type="cellIs" dxfId="2737" priority="616" stopIfTrue="1" operator="lessThan">
      <formula>0</formula>
    </cfRule>
  </conditionalFormatting>
  <conditionalFormatting sqref="AF219">
    <cfRule type="cellIs" dxfId="2736" priority="611" stopIfTrue="1" operator="lessThan">
      <formula>0</formula>
    </cfRule>
  </conditionalFormatting>
  <conditionalFormatting sqref="AF221">
    <cfRule type="cellIs" dxfId="2735" priority="606" stopIfTrue="1" operator="lessThan">
      <formula>0</formula>
    </cfRule>
  </conditionalFormatting>
  <conditionalFormatting sqref="AF223">
    <cfRule type="cellIs" dxfId="2734" priority="601" stopIfTrue="1" operator="lessThan">
      <formula>0</formula>
    </cfRule>
  </conditionalFormatting>
  <conditionalFormatting sqref="AF229:AF231">
    <cfRule type="cellIs" dxfId="2733" priority="596" stopIfTrue="1" operator="lessThan">
      <formula>0</formula>
    </cfRule>
  </conditionalFormatting>
  <conditionalFormatting sqref="AF236">
    <cfRule type="cellIs" dxfId="2732" priority="591" stopIfTrue="1" operator="lessThan">
      <formula>0</formula>
    </cfRule>
  </conditionalFormatting>
  <conditionalFormatting sqref="AF239:AF240">
    <cfRule type="cellIs" dxfId="2731" priority="586" stopIfTrue="1" operator="lessThan">
      <formula>0</formula>
    </cfRule>
  </conditionalFormatting>
  <conditionalFormatting sqref="AF245:AF250">
    <cfRule type="cellIs" dxfId="2730" priority="581" stopIfTrue="1" operator="lessThan">
      <formula>0</formula>
    </cfRule>
  </conditionalFormatting>
  <conditionalFormatting sqref="AF253:AF256">
    <cfRule type="cellIs" dxfId="2729" priority="576" stopIfTrue="1" operator="lessThan">
      <formula>0</formula>
    </cfRule>
  </conditionalFormatting>
  <conditionalFormatting sqref="AF283">
    <cfRule type="cellIs" dxfId="2728" priority="571" stopIfTrue="1" operator="lessThan">
      <formula>0</formula>
    </cfRule>
  </conditionalFormatting>
  <conditionalFormatting sqref="AF287:AF288">
    <cfRule type="cellIs" dxfId="2727" priority="566" stopIfTrue="1" operator="lessThan">
      <formula>0</formula>
    </cfRule>
  </conditionalFormatting>
  <conditionalFormatting sqref="AF291:AF292">
    <cfRule type="cellIs" dxfId="2726" priority="561" stopIfTrue="1" operator="lessThan">
      <formula>0</formula>
    </cfRule>
  </conditionalFormatting>
  <conditionalFormatting sqref="AF294:AF321">
    <cfRule type="cellIs" dxfId="2725" priority="556" stopIfTrue="1" operator="lessThan">
      <formula>0</formula>
    </cfRule>
  </conditionalFormatting>
  <conditionalFormatting sqref="AF323:AF326">
    <cfRule type="cellIs" dxfId="2724" priority="551" stopIfTrue="1" operator="lessThan">
      <formula>0</formula>
    </cfRule>
  </conditionalFormatting>
  <conditionalFormatting sqref="AF331:AF335">
    <cfRule type="cellIs" dxfId="2723" priority="546" stopIfTrue="1" operator="lessThan">
      <formula>0</formula>
    </cfRule>
  </conditionalFormatting>
  <conditionalFormatting sqref="AF336">
    <cfRule type="cellIs" dxfId="2722" priority="541" stopIfTrue="1" operator="lessThan">
      <formula>0</formula>
    </cfRule>
  </conditionalFormatting>
  <conditionalFormatting sqref="AF338:AF343">
    <cfRule type="cellIs" dxfId="2721" priority="536" stopIfTrue="1" operator="lessThan">
      <formula>0</formula>
    </cfRule>
  </conditionalFormatting>
  <conditionalFormatting sqref="AF346:AF363">
    <cfRule type="cellIs" dxfId="2720" priority="531" stopIfTrue="1" operator="lessThan">
      <formula>0</formula>
    </cfRule>
  </conditionalFormatting>
  <conditionalFormatting sqref="AF368:AF379">
    <cfRule type="cellIs" dxfId="2719" priority="526" stopIfTrue="1" operator="lessThan">
      <formula>0</formula>
    </cfRule>
  </conditionalFormatting>
  <conditionalFormatting sqref="AF415">
    <cfRule type="cellIs" dxfId="2718" priority="521" stopIfTrue="1" operator="lessThan">
      <formula>0</formula>
    </cfRule>
  </conditionalFormatting>
  <conditionalFormatting sqref="AF573:AF575">
    <cfRule type="cellIs" dxfId="2717" priority="516" stopIfTrue="1" operator="lessThan">
      <formula>0</formula>
    </cfRule>
  </conditionalFormatting>
  <conditionalFormatting sqref="AF579">
    <cfRule type="cellIs" dxfId="2716" priority="511" stopIfTrue="1" operator="lessThan">
      <formula>0</formula>
    </cfRule>
  </conditionalFormatting>
  <conditionalFormatting sqref="AF604">
    <cfRule type="cellIs" dxfId="2715" priority="506" stopIfTrue="1" operator="lessThan">
      <formula>0</formula>
    </cfRule>
  </conditionalFormatting>
  <conditionalFormatting sqref="AF608">
    <cfRule type="cellIs" dxfId="2714" priority="501" stopIfTrue="1" operator="lessThan">
      <formula>0</formula>
    </cfRule>
  </conditionalFormatting>
  <conditionalFormatting sqref="AF832:AF834">
    <cfRule type="cellIs" dxfId="2713" priority="496" stopIfTrue="1" operator="lessThan">
      <formula>0</formula>
    </cfRule>
  </conditionalFormatting>
  <conditionalFormatting sqref="AF837:AF841">
    <cfRule type="cellIs" dxfId="2712" priority="491" stopIfTrue="1" operator="lessThan">
      <formula>0</formula>
    </cfRule>
  </conditionalFormatting>
  <conditionalFormatting sqref="AF846">
    <cfRule type="cellIs" dxfId="2711" priority="486" stopIfTrue="1" operator="lessThan">
      <formula>0</formula>
    </cfRule>
  </conditionalFormatting>
  <conditionalFormatting sqref="AF858:AF867">
    <cfRule type="cellIs" dxfId="2710" priority="481" stopIfTrue="1" operator="lessThan">
      <formula>0</formula>
    </cfRule>
  </conditionalFormatting>
  <conditionalFormatting sqref="AF884">
    <cfRule type="cellIs" dxfId="2709" priority="476" stopIfTrue="1" operator="lessThan">
      <formula>0</formula>
    </cfRule>
  </conditionalFormatting>
  <conditionalFormatting sqref="AF887">
    <cfRule type="cellIs" dxfId="2708" priority="471" stopIfTrue="1" operator="lessThan">
      <formula>0</formula>
    </cfRule>
  </conditionalFormatting>
  <conditionalFormatting sqref="AG570">
    <cfRule type="cellIs" dxfId="2707" priority="466" stopIfTrue="1" operator="lessThan">
      <formula>0</formula>
    </cfRule>
  </conditionalFormatting>
  <conditionalFormatting sqref="AG570">
    <cfRule type="expression" dxfId="2706" priority="465">
      <formula>(#REF!+#REF!)&lt;&gt;(#REF!+#REF!)</formula>
    </cfRule>
  </conditionalFormatting>
  <conditionalFormatting sqref="AH570">
    <cfRule type="cellIs" dxfId="2705" priority="464" stopIfTrue="1" operator="lessThan">
      <formula>0</formula>
    </cfRule>
  </conditionalFormatting>
  <conditionalFormatting sqref="AH570">
    <cfRule type="expression" dxfId="2704" priority="463">
      <formula>(#REF!+#REF!)&lt;&gt;(#REF!+#REF!)</formula>
    </cfRule>
  </conditionalFormatting>
  <conditionalFormatting sqref="AF99:AF100">
    <cfRule type="cellIs" dxfId="2703" priority="462" stopIfTrue="1" operator="lessThan">
      <formula>0</formula>
    </cfRule>
  </conditionalFormatting>
  <conditionalFormatting sqref="AF122">
    <cfRule type="cellIs" dxfId="2702" priority="442" stopIfTrue="1" operator="lessThan">
      <formula>0</formula>
    </cfRule>
  </conditionalFormatting>
  <conditionalFormatting sqref="AF118">
    <cfRule type="cellIs" dxfId="2701" priority="447" stopIfTrue="1" operator="lessThan">
      <formula>0</formula>
    </cfRule>
  </conditionalFormatting>
  <conditionalFormatting sqref="AF125">
    <cfRule type="cellIs" dxfId="2700" priority="437" stopIfTrue="1" operator="lessThan">
      <formula>0</formula>
    </cfRule>
  </conditionalFormatting>
  <conditionalFormatting sqref="AF127:AF128">
    <cfRule type="cellIs" dxfId="2699" priority="432" stopIfTrue="1" operator="lessThan">
      <formula>0</formula>
    </cfRule>
  </conditionalFormatting>
  <conditionalFormatting sqref="AF130">
    <cfRule type="cellIs" dxfId="2698" priority="427" stopIfTrue="1" operator="lessThan">
      <formula>0</formula>
    </cfRule>
  </conditionalFormatting>
  <conditionalFormatting sqref="AF132:AF133">
    <cfRule type="cellIs" dxfId="2697" priority="422" stopIfTrue="1" operator="lessThan">
      <formula>0</formula>
    </cfRule>
  </conditionalFormatting>
  <conditionalFormatting sqref="AF135">
    <cfRule type="cellIs" dxfId="2696" priority="417" stopIfTrue="1" operator="lessThan">
      <formula>0</formula>
    </cfRule>
  </conditionalFormatting>
  <conditionalFormatting sqref="AF139:AF140">
    <cfRule type="cellIs" dxfId="2695" priority="412" stopIfTrue="1" operator="lessThan">
      <formula>0</formula>
    </cfRule>
  </conditionalFormatting>
  <conditionalFormatting sqref="AF142:AF143">
    <cfRule type="cellIs" dxfId="2694" priority="407" stopIfTrue="1" operator="lessThan">
      <formula>0</formula>
    </cfRule>
  </conditionalFormatting>
  <conditionalFormatting sqref="AF146">
    <cfRule type="cellIs" dxfId="2693" priority="402" stopIfTrue="1" operator="lessThan">
      <formula>0</formula>
    </cfRule>
  </conditionalFormatting>
  <conditionalFormatting sqref="AF150:AF151">
    <cfRule type="cellIs" dxfId="2692" priority="397" stopIfTrue="1" operator="lessThan">
      <formula>0</formula>
    </cfRule>
  </conditionalFormatting>
  <conditionalFormatting sqref="AF173:AF175">
    <cfRule type="cellIs" dxfId="2691" priority="392" stopIfTrue="1" operator="lessThan">
      <formula>0</formula>
    </cfRule>
  </conditionalFormatting>
  <conditionalFormatting sqref="AF184">
    <cfRule type="cellIs" dxfId="2690" priority="387" stopIfTrue="1" operator="lessThan">
      <formula>0</formula>
    </cfRule>
  </conditionalFormatting>
  <conditionalFormatting sqref="AF186:AF187">
    <cfRule type="cellIs" dxfId="2689" priority="382" stopIfTrue="1" operator="lessThan">
      <formula>0</formula>
    </cfRule>
  </conditionalFormatting>
  <conditionalFormatting sqref="AF190">
    <cfRule type="cellIs" dxfId="2688" priority="377" stopIfTrue="1" operator="lessThan">
      <formula>0</formula>
    </cfRule>
  </conditionalFormatting>
  <conditionalFormatting sqref="AF195">
    <cfRule type="cellIs" dxfId="2687" priority="372" stopIfTrue="1" operator="lessThan">
      <formula>0</formula>
    </cfRule>
  </conditionalFormatting>
  <conditionalFormatting sqref="AF197:AF198">
    <cfRule type="cellIs" dxfId="2686" priority="367" stopIfTrue="1" operator="lessThan">
      <formula>0</formula>
    </cfRule>
  </conditionalFormatting>
  <conditionalFormatting sqref="AF220">
    <cfRule type="cellIs" dxfId="2685" priority="362" stopIfTrue="1" operator="lessThan">
      <formula>0</formula>
    </cfRule>
  </conditionalFormatting>
  <conditionalFormatting sqref="AF222">
    <cfRule type="cellIs" dxfId="2684" priority="357" stopIfTrue="1" operator="lessThan">
      <formula>0</formula>
    </cfRule>
  </conditionalFormatting>
  <conditionalFormatting sqref="AF224:AF228">
    <cfRule type="cellIs" dxfId="2683" priority="352" stopIfTrue="1" operator="lessThan">
      <formula>0</formula>
    </cfRule>
  </conditionalFormatting>
  <conditionalFormatting sqref="AF232:AF235">
    <cfRule type="cellIs" dxfId="2682" priority="347" stopIfTrue="1" operator="lessThan">
      <formula>0</formula>
    </cfRule>
  </conditionalFormatting>
  <conditionalFormatting sqref="AF237:AF238">
    <cfRule type="cellIs" dxfId="2681" priority="342" stopIfTrue="1" operator="lessThan">
      <formula>0</formula>
    </cfRule>
  </conditionalFormatting>
  <conditionalFormatting sqref="AF241:AF244">
    <cfRule type="cellIs" dxfId="2680" priority="337" stopIfTrue="1" operator="lessThan">
      <formula>0</formula>
    </cfRule>
  </conditionalFormatting>
  <conditionalFormatting sqref="AF251:AF252">
    <cfRule type="cellIs" dxfId="2679" priority="332" stopIfTrue="1" operator="lessThan">
      <formula>0</formula>
    </cfRule>
  </conditionalFormatting>
  <conditionalFormatting sqref="AF257:AF266">
    <cfRule type="cellIs" dxfId="2678" priority="327" stopIfTrue="1" operator="lessThan">
      <formula>0</formula>
    </cfRule>
  </conditionalFormatting>
  <conditionalFormatting sqref="AF284">
    <cfRule type="cellIs" dxfId="2677" priority="322" stopIfTrue="1" operator="lessThan">
      <formula>0</formula>
    </cfRule>
  </conditionalFormatting>
  <conditionalFormatting sqref="AF337">
    <cfRule type="cellIs" dxfId="2676" priority="317" stopIfTrue="1" operator="lessThan">
      <formula>0</formula>
    </cfRule>
  </conditionalFormatting>
  <conditionalFormatting sqref="AF364:AF367">
    <cfRule type="cellIs" dxfId="2675" priority="312" stopIfTrue="1" operator="lessThan">
      <formula>0</formula>
    </cfRule>
  </conditionalFormatting>
  <conditionalFormatting sqref="AF380:AF382">
    <cfRule type="cellIs" dxfId="2674" priority="307" stopIfTrue="1" operator="lessThan">
      <formula>0</formula>
    </cfRule>
  </conditionalFormatting>
  <conditionalFormatting sqref="AF416">
    <cfRule type="cellIs" dxfId="2673" priority="302" stopIfTrue="1" operator="lessThan">
      <formula>0</formula>
    </cfRule>
  </conditionalFormatting>
  <conditionalFormatting sqref="AF566:AF569">
    <cfRule type="cellIs" dxfId="2672" priority="297" stopIfTrue="1" operator="lessThan">
      <formula>0</formula>
    </cfRule>
  </conditionalFormatting>
  <conditionalFormatting sqref="AF571:AF572">
    <cfRule type="cellIs" dxfId="2671" priority="292" stopIfTrue="1" operator="lessThan">
      <formula>0</formula>
    </cfRule>
  </conditionalFormatting>
  <conditionalFormatting sqref="AF576:AF578">
    <cfRule type="cellIs" dxfId="2670" priority="287" stopIfTrue="1" operator="lessThan">
      <formula>0</formula>
    </cfRule>
  </conditionalFormatting>
  <conditionalFormatting sqref="AF580">
    <cfRule type="cellIs" dxfId="2669" priority="282" stopIfTrue="1" operator="lessThan">
      <formula>0</formula>
    </cfRule>
  </conditionalFormatting>
  <conditionalFormatting sqref="AF835:AF836">
    <cfRule type="cellIs" dxfId="2668" priority="277" stopIfTrue="1" operator="lessThan">
      <formula>0</formula>
    </cfRule>
  </conditionalFormatting>
  <conditionalFormatting sqref="AF842:AF845">
    <cfRule type="cellIs" dxfId="2667" priority="272" stopIfTrue="1" operator="lessThan">
      <formula>0</formula>
    </cfRule>
  </conditionalFormatting>
  <conditionalFormatting sqref="AF848">
    <cfRule type="cellIs" dxfId="2666" priority="267" stopIfTrue="1" operator="lessThan">
      <formula>0</formula>
    </cfRule>
  </conditionalFormatting>
  <conditionalFormatting sqref="AF868:AF875">
    <cfRule type="cellIs" dxfId="2665" priority="262" stopIfTrue="1" operator="lessThan">
      <formula>0</formula>
    </cfRule>
  </conditionalFormatting>
  <conditionalFormatting sqref="AF885:AF886">
    <cfRule type="cellIs" dxfId="2664" priority="257" stopIfTrue="1" operator="lessThan">
      <formula>0</formula>
    </cfRule>
  </conditionalFormatting>
  <conditionalFormatting sqref="AX71">
    <cfRule type="cellIs" dxfId="2663" priority="251" operator="notEqual">
      <formula>0</formula>
    </cfRule>
  </conditionalFormatting>
  <conditionalFormatting sqref="AX72:AX89">
    <cfRule type="cellIs" dxfId="2662" priority="250" operator="notEqual">
      <formula>0</formula>
    </cfRule>
  </conditionalFormatting>
  <conditionalFormatting sqref="AX103:AX112">
    <cfRule type="cellIs" dxfId="2661" priority="249" operator="notEqual">
      <formula>0</formula>
    </cfRule>
  </conditionalFormatting>
  <conditionalFormatting sqref="AX119">
    <cfRule type="cellIs" dxfId="2660" priority="248" operator="notEqual">
      <formula>0</formula>
    </cfRule>
  </conditionalFormatting>
  <conditionalFormatting sqref="AX123:AX124">
    <cfRule type="cellIs" dxfId="2659" priority="247" operator="notEqual">
      <formula>0</formula>
    </cfRule>
  </conditionalFormatting>
  <conditionalFormatting sqref="AX126">
    <cfRule type="cellIs" dxfId="2658" priority="246" operator="notEqual">
      <formula>0</formula>
    </cfRule>
  </conditionalFormatting>
  <conditionalFormatting sqref="AX129">
    <cfRule type="cellIs" dxfId="2657" priority="245" operator="notEqual">
      <formula>0</formula>
    </cfRule>
  </conditionalFormatting>
  <conditionalFormatting sqref="AX131">
    <cfRule type="cellIs" dxfId="2656" priority="244" operator="notEqual">
      <formula>0</formula>
    </cfRule>
  </conditionalFormatting>
  <conditionalFormatting sqref="AX134">
    <cfRule type="cellIs" dxfId="2655" priority="243" operator="notEqual">
      <formula>0</formula>
    </cfRule>
  </conditionalFormatting>
  <conditionalFormatting sqref="AX136:AX138">
    <cfRule type="cellIs" dxfId="2654" priority="242" operator="notEqual">
      <formula>0</formula>
    </cfRule>
  </conditionalFormatting>
  <conditionalFormatting sqref="AX141">
    <cfRule type="cellIs" dxfId="2653" priority="241" operator="notEqual">
      <formula>0</formula>
    </cfRule>
  </conditionalFormatting>
  <conditionalFormatting sqref="AX144:AX145">
    <cfRule type="cellIs" dxfId="2652" priority="240" operator="notEqual">
      <formula>0</formula>
    </cfRule>
  </conditionalFormatting>
  <conditionalFormatting sqref="AX147:AX149">
    <cfRule type="cellIs" dxfId="2651" priority="239" operator="notEqual">
      <formula>0</formula>
    </cfRule>
  </conditionalFormatting>
  <conditionalFormatting sqref="AX152:AX159">
    <cfRule type="cellIs" dxfId="2650" priority="238" operator="notEqual">
      <formula>0</formula>
    </cfRule>
  </conditionalFormatting>
  <conditionalFormatting sqref="AX161:AX172">
    <cfRule type="cellIs" dxfId="2649" priority="237" operator="notEqual">
      <formula>0</formula>
    </cfRule>
  </conditionalFormatting>
  <conditionalFormatting sqref="AX185">
    <cfRule type="cellIs" dxfId="2648" priority="236" operator="notEqual">
      <formula>0</formula>
    </cfRule>
  </conditionalFormatting>
  <conditionalFormatting sqref="AX188:AX189">
    <cfRule type="cellIs" dxfId="2647" priority="235" operator="notEqual">
      <formula>0</formula>
    </cfRule>
  </conditionalFormatting>
  <conditionalFormatting sqref="AX196">
    <cfRule type="cellIs" dxfId="2646" priority="234" operator="notEqual">
      <formula>0</formula>
    </cfRule>
  </conditionalFormatting>
  <conditionalFormatting sqref="AX221">
    <cfRule type="cellIs" dxfId="2645" priority="233" operator="notEqual">
      <formula>0</formula>
    </cfRule>
  </conditionalFormatting>
  <conditionalFormatting sqref="AX223">
    <cfRule type="cellIs" dxfId="2644" priority="232" operator="notEqual">
      <formula>0</formula>
    </cfRule>
  </conditionalFormatting>
  <conditionalFormatting sqref="AX229:AX231">
    <cfRule type="cellIs" dxfId="2643" priority="231" operator="notEqual">
      <formula>0</formula>
    </cfRule>
  </conditionalFormatting>
  <conditionalFormatting sqref="AX236">
    <cfRule type="cellIs" dxfId="2642" priority="230" operator="notEqual">
      <formula>0</formula>
    </cfRule>
  </conditionalFormatting>
  <conditionalFormatting sqref="AX239:AX240">
    <cfRule type="cellIs" dxfId="2641" priority="229" operator="notEqual">
      <formula>0</formula>
    </cfRule>
  </conditionalFormatting>
  <conditionalFormatting sqref="AX245:AX250">
    <cfRule type="cellIs" dxfId="2640" priority="228" operator="notEqual">
      <formula>0</formula>
    </cfRule>
  </conditionalFormatting>
  <conditionalFormatting sqref="AX253:AX256">
    <cfRule type="cellIs" dxfId="2639" priority="227" operator="notEqual">
      <formula>0</formula>
    </cfRule>
  </conditionalFormatting>
  <conditionalFormatting sqref="AX283">
    <cfRule type="cellIs" dxfId="2638" priority="226" operator="notEqual">
      <formula>0</formula>
    </cfRule>
  </conditionalFormatting>
  <conditionalFormatting sqref="AX287:AX288">
    <cfRule type="cellIs" dxfId="2637" priority="225" operator="notEqual">
      <formula>0</formula>
    </cfRule>
  </conditionalFormatting>
  <conditionalFormatting sqref="AX291:AX292">
    <cfRule type="cellIs" dxfId="2636" priority="224" operator="notEqual">
      <formula>0</formula>
    </cfRule>
  </conditionalFormatting>
  <conditionalFormatting sqref="AX294:AX321">
    <cfRule type="cellIs" dxfId="2635" priority="223" operator="notEqual">
      <formula>0</formula>
    </cfRule>
  </conditionalFormatting>
  <conditionalFormatting sqref="AX323:AX326">
    <cfRule type="cellIs" dxfId="2634" priority="222" operator="notEqual">
      <formula>0</formula>
    </cfRule>
  </conditionalFormatting>
  <conditionalFormatting sqref="AX331:AX336">
    <cfRule type="cellIs" dxfId="2633" priority="221" operator="notEqual">
      <formula>0</formula>
    </cfRule>
  </conditionalFormatting>
  <conditionalFormatting sqref="AX338:AX343">
    <cfRule type="cellIs" dxfId="2632" priority="220" operator="notEqual">
      <formula>0</formula>
    </cfRule>
  </conditionalFormatting>
  <conditionalFormatting sqref="AX346:AX362">
    <cfRule type="cellIs" dxfId="2631" priority="219" operator="notEqual">
      <formula>0</formula>
    </cfRule>
  </conditionalFormatting>
  <conditionalFormatting sqref="AX368:AX379">
    <cfRule type="cellIs" dxfId="2630" priority="218" operator="notEqual">
      <formula>0</formula>
    </cfRule>
  </conditionalFormatting>
  <conditionalFormatting sqref="AX415">
    <cfRule type="cellIs" dxfId="2629" priority="217" operator="notEqual">
      <formula>0</formula>
    </cfRule>
  </conditionalFormatting>
  <conditionalFormatting sqref="AX570">
    <cfRule type="cellIs" dxfId="2628" priority="216" operator="notEqual">
      <formula>0</formula>
    </cfRule>
  </conditionalFormatting>
  <conditionalFormatting sqref="AX573:AX575">
    <cfRule type="cellIs" dxfId="2627" priority="215" operator="notEqual">
      <formula>0</formula>
    </cfRule>
  </conditionalFormatting>
  <conditionalFormatting sqref="AX579">
    <cfRule type="cellIs" dxfId="2626" priority="214" operator="notEqual">
      <formula>0</formula>
    </cfRule>
  </conditionalFormatting>
  <conditionalFormatting sqref="AX604">
    <cfRule type="cellIs" dxfId="2625" priority="213" operator="notEqual">
      <formula>0</formula>
    </cfRule>
  </conditionalFormatting>
  <conditionalFormatting sqref="AX608">
    <cfRule type="cellIs" dxfId="2624" priority="212" operator="notEqual">
      <formula>0</formula>
    </cfRule>
  </conditionalFormatting>
  <conditionalFormatting sqref="AX832:AX834">
    <cfRule type="cellIs" dxfId="2623" priority="211" operator="notEqual">
      <formula>0</formula>
    </cfRule>
  </conditionalFormatting>
  <conditionalFormatting sqref="AX837:AX841">
    <cfRule type="cellIs" dxfId="2622" priority="210" operator="notEqual">
      <formula>0</formula>
    </cfRule>
  </conditionalFormatting>
  <conditionalFormatting sqref="AX846">
    <cfRule type="cellIs" dxfId="2621" priority="209" operator="notEqual">
      <formula>0</formula>
    </cfRule>
  </conditionalFormatting>
  <conditionalFormatting sqref="AX858:AX867">
    <cfRule type="cellIs" dxfId="2620" priority="208" operator="notEqual">
      <formula>0</formula>
    </cfRule>
  </conditionalFormatting>
  <conditionalFormatting sqref="AX884">
    <cfRule type="cellIs" dxfId="2619" priority="207" operator="notEqual">
      <formula>0</formula>
    </cfRule>
  </conditionalFormatting>
  <conditionalFormatting sqref="AX887">
    <cfRule type="cellIs" dxfId="2618" priority="206" operator="notEqual">
      <formula>0</formula>
    </cfRule>
  </conditionalFormatting>
  <conditionalFormatting sqref="AX90:AX93">
    <cfRule type="cellIs" dxfId="2617" priority="205" operator="notEqual">
      <formula>0</formula>
    </cfRule>
  </conditionalFormatting>
  <conditionalFormatting sqref="AX100">
    <cfRule type="cellIs" dxfId="2616" priority="204" operator="notEqual">
      <formula>0</formula>
    </cfRule>
  </conditionalFormatting>
  <conditionalFormatting sqref="AX99">
    <cfRule type="cellIs" dxfId="2615" priority="203" operator="notEqual">
      <formula>0</formula>
    </cfRule>
  </conditionalFormatting>
  <conditionalFormatting sqref="AX114">
    <cfRule type="cellIs" dxfId="2614" priority="202" operator="notEqual">
      <formula>0</formula>
    </cfRule>
  </conditionalFormatting>
  <conditionalFormatting sqref="AX116">
    <cfRule type="cellIs" dxfId="2613" priority="201" operator="notEqual">
      <formula>0</formula>
    </cfRule>
  </conditionalFormatting>
  <conditionalFormatting sqref="AX118">
    <cfRule type="cellIs" dxfId="2612" priority="200" operator="notEqual">
      <formula>0</formula>
    </cfRule>
  </conditionalFormatting>
  <conditionalFormatting sqref="AX122">
    <cfRule type="cellIs" dxfId="2611" priority="199" operator="notEqual">
      <formula>0</formula>
    </cfRule>
  </conditionalFormatting>
  <conditionalFormatting sqref="AX125">
    <cfRule type="cellIs" dxfId="2610" priority="198" operator="notEqual">
      <formula>0</formula>
    </cfRule>
  </conditionalFormatting>
  <conditionalFormatting sqref="AX127:AX128">
    <cfRule type="cellIs" dxfId="2609" priority="197" operator="notEqual">
      <formula>0</formula>
    </cfRule>
  </conditionalFormatting>
  <conditionalFormatting sqref="AX130">
    <cfRule type="cellIs" dxfId="2608" priority="196" operator="notEqual">
      <formula>0</formula>
    </cfRule>
  </conditionalFormatting>
  <conditionalFormatting sqref="AX132:AX133">
    <cfRule type="cellIs" dxfId="2607" priority="195" operator="notEqual">
      <formula>0</formula>
    </cfRule>
  </conditionalFormatting>
  <conditionalFormatting sqref="AX135">
    <cfRule type="cellIs" dxfId="2606" priority="194" operator="notEqual">
      <formula>0</formula>
    </cfRule>
  </conditionalFormatting>
  <conditionalFormatting sqref="AX139:AX140">
    <cfRule type="cellIs" dxfId="2605" priority="193" operator="notEqual">
      <formula>0</formula>
    </cfRule>
  </conditionalFormatting>
  <conditionalFormatting sqref="AX142:AX143">
    <cfRule type="cellIs" dxfId="2604" priority="192" operator="notEqual">
      <formula>0</formula>
    </cfRule>
  </conditionalFormatting>
  <conditionalFormatting sqref="AX146">
    <cfRule type="cellIs" dxfId="2603" priority="191" operator="notEqual">
      <formula>0</formula>
    </cfRule>
  </conditionalFormatting>
  <conditionalFormatting sqref="AX150:AX151">
    <cfRule type="cellIs" dxfId="2602" priority="190" operator="notEqual">
      <formula>0</formula>
    </cfRule>
  </conditionalFormatting>
  <conditionalFormatting sqref="AX173:AX175">
    <cfRule type="cellIs" dxfId="2601" priority="189" operator="notEqual">
      <formula>0</formula>
    </cfRule>
  </conditionalFormatting>
  <conditionalFormatting sqref="AX184">
    <cfRule type="cellIs" dxfId="2600" priority="188" operator="notEqual">
      <formula>0</formula>
    </cfRule>
  </conditionalFormatting>
  <conditionalFormatting sqref="AX186:AX187">
    <cfRule type="cellIs" dxfId="2599" priority="187" operator="notEqual">
      <formula>0</formula>
    </cfRule>
  </conditionalFormatting>
  <conditionalFormatting sqref="AX190">
    <cfRule type="cellIs" dxfId="2598" priority="186" operator="notEqual">
      <formula>0</formula>
    </cfRule>
  </conditionalFormatting>
  <conditionalFormatting sqref="AX195">
    <cfRule type="cellIs" dxfId="2597" priority="185" operator="notEqual">
      <formula>0</formula>
    </cfRule>
  </conditionalFormatting>
  <conditionalFormatting sqref="AX197:AX198">
    <cfRule type="cellIs" dxfId="2596" priority="184" operator="notEqual">
      <formula>0</formula>
    </cfRule>
  </conditionalFormatting>
  <conditionalFormatting sqref="AX220">
    <cfRule type="cellIs" dxfId="2595" priority="183" operator="notEqual">
      <formula>0</formula>
    </cfRule>
  </conditionalFormatting>
  <conditionalFormatting sqref="AV219">
    <cfRule type="cellIs" dxfId="2594" priority="182" operator="notEqual">
      <formula>0</formula>
    </cfRule>
  </conditionalFormatting>
  <conditionalFormatting sqref="AX219">
    <cfRule type="cellIs" dxfId="2593" priority="181" operator="notEqual">
      <formula>0</formula>
    </cfRule>
  </conditionalFormatting>
  <conditionalFormatting sqref="AX222">
    <cfRule type="cellIs" dxfId="2592" priority="180" operator="notEqual">
      <formula>0</formula>
    </cfRule>
  </conditionalFormatting>
  <conditionalFormatting sqref="AX224:AX228">
    <cfRule type="cellIs" dxfId="2591" priority="179" operator="notEqual">
      <formula>0</formula>
    </cfRule>
  </conditionalFormatting>
  <conditionalFormatting sqref="AX232:AX235">
    <cfRule type="cellIs" dxfId="2590" priority="178" operator="notEqual">
      <formula>0</formula>
    </cfRule>
  </conditionalFormatting>
  <conditionalFormatting sqref="AX237:AX238">
    <cfRule type="cellIs" dxfId="2589" priority="177" operator="notEqual">
      <formula>0</formula>
    </cfRule>
  </conditionalFormatting>
  <conditionalFormatting sqref="AX241:AX244">
    <cfRule type="cellIs" dxfId="2588" priority="176" operator="notEqual">
      <formula>0</formula>
    </cfRule>
  </conditionalFormatting>
  <conditionalFormatting sqref="AX251:AX252">
    <cfRule type="cellIs" dxfId="2587" priority="175" operator="notEqual">
      <formula>0</formula>
    </cfRule>
  </conditionalFormatting>
  <conditionalFormatting sqref="AX257:AX266">
    <cfRule type="cellIs" dxfId="2586" priority="174" operator="notEqual">
      <formula>0</formula>
    </cfRule>
  </conditionalFormatting>
  <conditionalFormatting sqref="AX284">
    <cfRule type="cellIs" dxfId="2585" priority="173" operator="notEqual">
      <formula>0</formula>
    </cfRule>
  </conditionalFormatting>
  <conditionalFormatting sqref="AX337">
    <cfRule type="cellIs" dxfId="2584" priority="172" operator="notEqual">
      <formula>0</formula>
    </cfRule>
  </conditionalFormatting>
  <conditionalFormatting sqref="AX364:AX367">
    <cfRule type="cellIs" dxfId="2583" priority="171" operator="notEqual">
      <formula>0</formula>
    </cfRule>
  </conditionalFormatting>
  <conditionalFormatting sqref="AX363">
    <cfRule type="cellIs" dxfId="2582" priority="170" operator="notEqual">
      <formula>0</formula>
    </cfRule>
  </conditionalFormatting>
  <conditionalFormatting sqref="AX380:AX382">
    <cfRule type="cellIs" dxfId="2581" priority="169" operator="notEqual">
      <formula>0</formula>
    </cfRule>
  </conditionalFormatting>
  <conditionalFormatting sqref="AX416">
    <cfRule type="cellIs" dxfId="2580" priority="168" operator="notEqual">
      <formula>0</formula>
    </cfRule>
  </conditionalFormatting>
  <conditionalFormatting sqref="AX566:AX569">
    <cfRule type="cellIs" dxfId="2579" priority="167" operator="notEqual">
      <formula>0</formula>
    </cfRule>
  </conditionalFormatting>
  <conditionalFormatting sqref="AX571:AX572">
    <cfRule type="cellIs" dxfId="2578" priority="166" operator="notEqual">
      <formula>0</formula>
    </cfRule>
  </conditionalFormatting>
  <conditionalFormatting sqref="AX576:AX578">
    <cfRule type="cellIs" dxfId="2577" priority="165" operator="notEqual">
      <formula>0</formula>
    </cfRule>
  </conditionalFormatting>
  <conditionalFormatting sqref="AX580">
    <cfRule type="cellIs" dxfId="2576" priority="164" operator="notEqual">
      <formula>0</formula>
    </cfRule>
  </conditionalFormatting>
  <conditionalFormatting sqref="AX835:AX836">
    <cfRule type="cellIs" dxfId="2575" priority="163" operator="notEqual">
      <formula>0</formula>
    </cfRule>
  </conditionalFormatting>
  <conditionalFormatting sqref="AX842:AX845">
    <cfRule type="cellIs" dxfId="2574" priority="162" operator="notEqual">
      <formula>0</formula>
    </cfRule>
  </conditionalFormatting>
  <conditionalFormatting sqref="AX848">
    <cfRule type="cellIs" dxfId="2573" priority="161" operator="notEqual">
      <formula>0</formula>
    </cfRule>
  </conditionalFormatting>
  <conditionalFormatting sqref="AX868:AX875">
    <cfRule type="cellIs" dxfId="2572" priority="160" operator="notEqual">
      <formula>0</formula>
    </cfRule>
  </conditionalFormatting>
  <conditionalFormatting sqref="AX885:AX886">
    <cfRule type="cellIs" dxfId="2571" priority="159" operator="notEqual">
      <formula>0</formula>
    </cfRule>
  </conditionalFormatting>
  <conditionalFormatting sqref="H13:L13">
    <cfRule type="cellIs" dxfId="2570" priority="158" operator="notEqual">
      <formula>0</formula>
    </cfRule>
  </conditionalFormatting>
  <conditionalFormatting sqref="S76:T87 S89:T93 S14:T70 S72:T74">
    <cfRule type="cellIs" dxfId="2569" priority="157" stopIfTrue="1" operator="lessThan">
      <formula>0</formula>
    </cfRule>
  </conditionalFormatting>
  <conditionalFormatting sqref="S94:T101">
    <cfRule type="cellIs" dxfId="2568" priority="156" stopIfTrue="1" operator="lessThan">
      <formula>0</formula>
    </cfRule>
  </conditionalFormatting>
  <conditionalFormatting sqref="S103:T114">
    <cfRule type="cellIs" dxfId="2567" priority="155" stopIfTrue="1" operator="lessThan">
      <formula>0</formula>
    </cfRule>
  </conditionalFormatting>
  <conditionalFormatting sqref="S116:T116">
    <cfRule type="cellIs" dxfId="2566" priority="154" stopIfTrue="1" operator="lessThan">
      <formula>0</formula>
    </cfRule>
  </conditionalFormatting>
  <conditionalFormatting sqref="S156:T166 S152:T153 S150:T150 S124:T148 S120:T121 S118:T118 S176:T284">
    <cfRule type="cellIs" dxfId="2565" priority="153" stopIfTrue="1" operator="lessThan">
      <formula>0</formula>
    </cfRule>
  </conditionalFormatting>
  <conditionalFormatting sqref="T286 S338:T382 S291:T292 T289:T290 S294:T335 T293">
    <cfRule type="cellIs" dxfId="2564" priority="152" stopIfTrue="1" operator="lessThan">
      <formula>0</formula>
    </cfRule>
  </conditionalFormatting>
  <conditionalFormatting sqref="S336:T337">
    <cfRule type="cellIs" dxfId="2563" priority="151" stopIfTrue="1" operator="lessThan">
      <formula>0</formula>
    </cfRule>
  </conditionalFormatting>
  <conditionalFormatting sqref="S384:T401">
    <cfRule type="cellIs" dxfId="2562" priority="150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61" priority="149" stopIfTrue="1" operator="lessThan">
      <formula>0</formula>
    </cfRule>
  </conditionalFormatting>
  <conditionalFormatting sqref="S571:T579 S592:T593 S588:T589">
    <cfRule type="cellIs" dxfId="2560" priority="148" stopIfTrue="1" operator="lessThan">
      <formula>0</formula>
    </cfRule>
  </conditionalFormatting>
  <conditionalFormatting sqref="S581:T587 T580">
    <cfRule type="cellIs" dxfId="2559" priority="147" stopIfTrue="1" operator="lessThan">
      <formula>0</formula>
    </cfRule>
  </conditionalFormatting>
  <conditionalFormatting sqref="S580">
    <cfRule type="cellIs" dxfId="2558" priority="146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7" priority="145" stopIfTrue="1" operator="lessThan">
      <formula>0</formula>
    </cfRule>
  </conditionalFormatting>
  <conditionalFormatting sqref="S832:T887">
    <cfRule type="cellIs" dxfId="2556" priority="144" stopIfTrue="1" operator="lessThan">
      <formula>0</formula>
    </cfRule>
  </conditionalFormatting>
  <conditionalFormatting sqref="AG14:AH45">
    <cfRule type="cellIs" dxfId="2555" priority="143" stopIfTrue="1" operator="lessThan">
      <formula>0</formula>
    </cfRule>
  </conditionalFormatting>
  <conditionalFormatting sqref="AG46:AH69">
    <cfRule type="cellIs" dxfId="2554" priority="142" stopIfTrue="1" operator="lessThan">
      <formula>0</formula>
    </cfRule>
  </conditionalFormatting>
  <conditionalFormatting sqref="AG72:AH74 AG76:AH87 AG89:AH101">
    <cfRule type="cellIs" dxfId="2553" priority="141" stopIfTrue="1" operator="lessThan">
      <formula>0</formula>
    </cfRule>
  </conditionalFormatting>
  <conditionalFormatting sqref="AG103:AH112">
    <cfRule type="cellIs" dxfId="2552" priority="140" stopIfTrue="1" operator="lessThan">
      <formula>0</formula>
    </cfRule>
  </conditionalFormatting>
  <conditionalFormatting sqref="AG114:AH114">
    <cfRule type="cellIs" dxfId="2551" priority="139" stopIfTrue="1" operator="lessThan">
      <formula>0</formula>
    </cfRule>
  </conditionalFormatting>
  <conditionalFormatting sqref="AG116:AH116">
    <cfRule type="cellIs" dxfId="2550" priority="138" stopIfTrue="1" operator="lessThan">
      <formula>0</formula>
    </cfRule>
  </conditionalFormatting>
  <conditionalFormatting sqref="AG118:AH118 AG120:AH121 AG152:AH153 AG150:AH150 AG124:AH148 AG156:AH166 AG176:AH186 AG188:AH284">
    <cfRule type="cellIs" dxfId="2549" priority="137" stopIfTrue="1" operator="lessThan">
      <formula>0</formula>
    </cfRule>
  </conditionalFormatting>
  <conditionalFormatting sqref="AG187:AH187">
    <cfRule type="cellIs" dxfId="2548" priority="136" stopIfTrue="1" operator="lessThan">
      <formula>0</formula>
    </cfRule>
  </conditionalFormatting>
  <conditionalFormatting sqref="AG286:AH335 AG338:AH382">
    <cfRule type="cellIs" dxfId="2547" priority="135" stopIfTrue="1" operator="lessThan">
      <formula>0</formula>
    </cfRule>
  </conditionalFormatting>
  <conditionalFormatting sqref="AG336:AH337">
    <cfRule type="cellIs" dxfId="2546" priority="134" stopIfTrue="1" operator="lessThan">
      <formula>0</formula>
    </cfRule>
  </conditionalFormatting>
  <conditionalFormatting sqref="AG832:AH887">
    <cfRule type="cellIs" dxfId="2545" priority="126" stopIfTrue="1" operator="lessThan">
      <formula>0</formula>
    </cfRule>
  </conditionalFormatting>
  <conditionalFormatting sqref="AG384:AH409">
    <cfRule type="cellIs" dxfId="2544" priority="132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43" priority="131" stopIfTrue="1" operator="lessThan">
      <formula>0</formula>
    </cfRule>
  </conditionalFormatting>
  <conditionalFormatting sqref="AG571:AH579 AG592:AH593 AG588:AH589">
    <cfRule type="cellIs" dxfId="2542" priority="130" stopIfTrue="1" operator="lessThan">
      <formula>0</formula>
    </cfRule>
  </conditionalFormatting>
  <conditionalFormatting sqref="AG581:AH587 AH580">
    <cfRule type="cellIs" dxfId="2541" priority="129" stopIfTrue="1" operator="lessThan">
      <formula>0</formula>
    </cfRule>
  </conditionalFormatting>
  <conditionalFormatting sqref="AG580">
    <cfRule type="cellIs" dxfId="2540" priority="128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9" priority="127" stopIfTrue="1" operator="lessThan">
      <formula>0</formula>
    </cfRule>
  </conditionalFormatting>
  <conditionalFormatting sqref="AR44:AT828">
    <cfRule type="cellIs" dxfId="2538" priority="125" stopIfTrue="1" operator="notEqual">
      <formula>0</formula>
    </cfRule>
  </conditionalFormatting>
  <conditionalFormatting sqref="AR832:AT887">
    <cfRule type="cellIs" dxfId="2537" priority="124" stopIfTrue="1" operator="notEqual">
      <formula>0</formula>
    </cfRule>
  </conditionalFormatting>
  <conditionalFormatting sqref="AP94:AP101 AO71:AO93">
    <cfRule type="cellIs" dxfId="2536" priority="122" stopIfTrue="1" operator="lessThan">
      <formula>0</formula>
    </cfRule>
  </conditionalFormatting>
  <conditionalFormatting sqref="AP322">
    <cfRule type="cellIs" dxfId="2535" priority="120" stopIfTrue="1" operator="lessThan">
      <formula>0</formula>
    </cfRule>
  </conditionalFormatting>
  <conditionalFormatting sqref="AP327:AP330">
    <cfRule type="cellIs" dxfId="2534" priority="119" stopIfTrue="1" operator="lessThan">
      <formula>0</formula>
    </cfRule>
  </conditionalFormatting>
  <conditionalFormatting sqref="AP337">
    <cfRule type="cellIs" dxfId="2533" priority="118" stopIfTrue="1" operator="lessThan">
      <formula>0</formula>
    </cfRule>
  </conditionalFormatting>
  <conditionalFormatting sqref="AP344:AP345">
    <cfRule type="cellIs" dxfId="2532" priority="117" stopIfTrue="1" operator="lessThan">
      <formula>0</formula>
    </cfRule>
  </conditionalFormatting>
  <conditionalFormatting sqref="AP364:AP367">
    <cfRule type="cellIs" dxfId="2531" priority="116" stopIfTrue="1" operator="lessThan">
      <formula>0</formula>
    </cfRule>
  </conditionalFormatting>
  <conditionalFormatting sqref="AP71:AP93">
    <cfRule type="cellIs" dxfId="2530" priority="115" stopIfTrue="1" operator="lessThan">
      <formula>0</formula>
    </cfRule>
  </conditionalFormatting>
  <conditionalFormatting sqref="AO94:AO101">
    <cfRule type="cellIs" dxfId="2529" priority="114" stopIfTrue="1" operator="lessThan">
      <formula>0</formula>
    </cfRule>
  </conditionalFormatting>
  <conditionalFormatting sqref="AO16:AP16 AO19:AO20 AP18 AO22 AP21 AO26:AO53 AP23 AO56:AO59 AP54:AP55 AO62:AO69 AO17">
    <cfRule type="cellIs" dxfId="2528" priority="113" stopIfTrue="1" operator="lessThan">
      <formula>0</formula>
    </cfRule>
  </conditionalFormatting>
  <conditionalFormatting sqref="AO14:AO15">
    <cfRule type="cellIs" dxfId="2527" priority="112" stopIfTrue="1" operator="lessThan">
      <formula>0</formula>
    </cfRule>
  </conditionalFormatting>
  <conditionalFormatting sqref="AO18">
    <cfRule type="cellIs" dxfId="2526" priority="111" stopIfTrue="1" operator="lessThan">
      <formula>0</formula>
    </cfRule>
  </conditionalFormatting>
  <conditionalFormatting sqref="AO21">
    <cfRule type="cellIs" dxfId="2525" priority="110" stopIfTrue="1" operator="lessThan">
      <formula>0</formula>
    </cfRule>
  </conditionalFormatting>
  <conditionalFormatting sqref="AO23:AO25">
    <cfRule type="cellIs" dxfId="2524" priority="109" stopIfTrue="1" operator="lessThan">
      <formula>0</formula>
    </cfRule>
  </conditionalFormatting>
  <conditionalFormatting sqref="AO54:AO55">
    <cfRule type="cellIs" dxfId="2523" priority="108" stopIfTrue="1" operator="lessThan">
      <formula>0</formula>
    </cfRule>
  </conditionalFormatting>
  <conditionalFormatting sqref="AO60:AO61">
    <cfRule type="cellIs" dxfId="2522" priority="107" stopIfTrue="1" operator="lessThan">
      <formula>0</formula>
    </cfRule>
  </conditionalFormatting>
  <conditionalFormatting sqref="AP14:AP15">
    <cfRule type="cellIs" dxfId="2521" priority="106" stopIfTrue="1" operator="lessThan">
      <formula>0</formula>
    </cfRule>
  </conditionalFormatting>
  <conditionalFormatting sqref="AP17">
    <cfRule type="cellIs" dxfId="2520" priority="105" stopIfTrue="1" operator="lessThan">
      <formula>0</formula>
    </cfRule>
  </conditionalFormatting>
  <conditionalFormatting sqref="AP19:AP20">
    <cfRule type="cellIs" dxfId="2519" priority="104" stopIfTrue="1" operator="lessThan">
      <formula>0</formula>
    </cfRule>
  </conditionalFormatting>
  <conditionalFormatting sqref="AP22">
    <cfRule type="cellIs" dxfId="2518" priority="103" stopIfTrue="1" operator="lessThan">
      <formula>0</formula>
    </cfRule>
  </conditionalFormatting>
  <conditionalFormatting sqref="AP24:AP53">
    <cfRule type="cellIs" dxfId="2517" priority="102" stopIfTrue="1" operator="lessThan">
      <formula>0</formula>
    </cfRule>
  </conditionalFormatting>
  <conditionalFormatting sqref="AP56:AP69">
    <cfRule type="cellIs" dxfId="2516" priority="101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15" priority="100" stopIfTrue="1" operator="lessThan">
      <formula>0</formula>
    </cfRule>
  </conditionalFormatting>
  <conditionalFormatting sqref="AO187">
    <cfRule type="cellIs" dxfId="2514" priority="99" stopIfTrue="1" operator="lessThan">
      <formula>0</formula>
    </cfRule>
  </conditionalFormatting>
  <conditionalFormatting sqref="AP116">
    <cfRule type="cellIs" dxfId="2513" priority="98" stopIfTrue="1" operator="lessThan">
      <formula>0</formula>
    </cfRule>
  </conditionalFormatting>
  <conditionalFormatting sqref="AP115">
    <cfRule type="cellIs" dxfId="2512" priority="97" stopIfTrue="1" operator="lessThan">
      <formula>0</formula>
    </cfRule>
  </conditionalFormatting>
  <conditionalFormatting sqref="AP117">
    <cfRule type="cellIs" dxfId="2511" priority="96" stopIfTrue="1" operator="lessThan">
      <formula>0</formula>
    </cfRule>
  </conditionalFormatting>
  <conditionalFormatting sqref="AP114">
    <cfRule type="cellIs" dxfId="2510" priority="95" stopIfTrue="1" operator="lessThan">
      <formula>0</formula>
    </cfRule>
  </conditionalFormatting>
  <conditionalFormatting sqref="AP120:AP122">
    <cfRule type="cellIs" dxfId="2509" priority="94" stopIfTrue="1" operator="lessThan">
      <formula>0</formula>
    </cfRule>
  </conditionalFormatting>
  <conditionalFormatting sqref="AP125">
    <cfRule type="cellIs" dxfId="2508" priority="93" stopIfTrue="1" operator="lessThan">
      <formula>0</formula>
    </cfRule>
  </conditionalFormatting>
  <conditionalFormatting sqref="AP127:AP128">
    <cfRule type="cellIs" dxfId="2507" priority="92" stopIfTrue="1" operator="lessThan">
      <formula>0</formula>
    </cfRule>
  </conditionalFormatting>
  <conditionalFormatting sqref="AP130">
    <cfRule type="cellIs" dxfId="2506" priority="91" stopIfTrue="1" operator="lessThan">
      <formula>0</formula>
    </cfRule>
  </conditionalFormatting>
  <conditionalFormatting sqref="AP132:AP133">
    <cfRule type="cellIs" dxfId="2505" priority="90" stopIfTrue="1" operator="lessThan">
      <formula>0</formula>
    </cfRule>
  </conditionalFormatting>
  <conditionalFormatting sqref="AP135">
    <cfRule type="cellIs" dxfId="2504" priority="89" stopIfTrue="1" operator="lessThan">
      <formula>0</formula>
    </cfRule>
  </conditionalFormatting>
  <conditionalFormatting sqref="AP139:AP140">
    <cfRule type="cellIs" dxfId="2503" priority="88" stopIfTrue="1" operator="lessThan">
      <formula>0</formula>
    </cfRule>
  </conditionalFormatting>
  <conditionalFormatting sqref="AP142:AP143">
    <cfRule type="cellIs" dxfId="2502" priority="87" stopIfTrue="1" operator="lessThan">
      <formula>0</formula>
    </cfRule>
  </conditionalFormatting>
  <conditionalFormatting sqref="AP146">
    <cfRule type="cellIs" dxfId="2501" priority="86" stopIfTrue="1" operator="lessThan">
      <formula>0</formula>
    </cfRule>
  </conditionalFormatting>
  <conditionalFormatting sqref="AP150:AP151">
    <cfRule type="cellIs" dxfId="2500" priority="85" stopIfTrue="1" operator="lessThan">
      <formula>0</formula>
    </cfRule>
  </conditionalFormatting>
  <conditionalFormatting sqref="AP160">
    <cfRule type="cellIs" dxfId="2499" priority="84" stopIfTrue="1" operator="lessThan">
      <formula>0</formula>
    </cfRule>
  </conditionalFormatting>
  <conditionalFormatting sqref="AP173:AP184">
    <cfRule type="cellIs" dxfId="2498" priority="83" stopIfTrue="1" operator="lessThan">
      <formula>0</formula>
    </cfRule>
  </conditionalFormatting>
  <conditionalFormatting sqref="AP186:AP187">
    <cfRule type="cellIs" dxfId="2497" priority="82" stopIfTrue="1" operator="lessThan">
      <formula>0</formula>
    </cfRule>
  </conditionalFormatting>
  <conditionalFormatting sqref="AP190:AP195">
    <cfRule type="cellIs" dxfId="2496" priority="81" stopIfTrue="1" operator="lessThan">
      <formula>0</formula>
    </cfRule>
  </conditionalFormatting>
  <conditionalFormatting sqref="AP197:AP218">
    <cfRule type="cellIs" dxfId="2495" priority="80" stopIfTrue="1" operator="lessThan">
      <formula>0</formula>
    </cfRule>
  </conditionalFormatting>
  <conditionalFormatting sqref="AP220">
    <cfRule type="cellIs" dxfId="2494" priority="79" stopIfTrue="1" operator="lessThan">
      <formula>0</formula>
    </cfRule>
  </conditionalFormatting>
  <conditionalFormatting sqref="AP222">
    <cfRule type="cellIs" dxfId="2493" priority="78" stopIfTrue="1" operator="lessThan">
      <formula>0</formula>
    </cfRule>
  </conditionalFormatting>
  <conditionalFormatting sqref="AP224:AP228">
    <cfRule type="cellIs" dxfId="2492" priority="77" stopIfTrue="1" operator="lessThan">
      <formula>0</formula>
    </cfRule>
  </conditionalFormatting>
  <conditionalFormatting sqref="AP232:AP235">
    <cfRule type="cellIs" dxfId="2491" priority="76" stopIfTrue="1" operator="lessThan">
      <formula>0</formula>
    </cfRule>
  </conditionalFormatting>
  <conditionalFormatting sqref="AP237:AP238">
    <cfRule type="cellIs" dxfId="2490" priority="75" stopIfTrue="1" operator="lessThan">
      <formula>0</formula>
    </cfRule>
  </conditionalFormatting>
  <conditionalFormatting sqref="AP241:AP244">
    <cfRule type="cellIs" dxfId="2489" priority="74" stopIfTrue="1" operator="lessThan">
      <formula>0</formula>
    </cfRule>
  </conditionalFormatting>
  <conditionalFormatting sqref="AP251:AP252">
    <cfRule type="cellIs" dxfId="2488" priority="73" stopIfTrue="1" operator="lessThan">
      <formula>0</formula>
    </cfRule>
  </conditionalFormatting>
  <conditionalFormatting sqref="AP257:AP282">
    <cfRule type="cellIs" dxfId="2487" priority="72" stopIfTrue="1" operator="lessThan">
      <formula>0</formula>
    </cfRule>
  </conditionalFormatting>
  <conditionalFormatting sqref="AP284">
    <cfRule type="cellIs" dxfId="2486" priority="71" stopIfTrue="1" operator="lessThan">
      <formula>0</formula>
    </cfRule>
  </conditionalFormatting>
  <conditionalFormatting sqref="AO115">
    <cfRule type="cellIs" dxfId="2485" priority="70" stopIfTrue="1" operator="lessThan">
      <formula>0</formula>
    </cfRule>
  </conditionalFormatting>
  <conditionalFormatting sqref="AO117">
    <cfRule type="cellIs" dxfId="2484" priority="69" stopIfTrue="1" operator="lessThan">
      <formula>0</formula>
    </cfRule>
  </conditionalFormatting>
  <conditionalFormatting sqref="AO119:AO121">
    <cfRule type="cellIs" dxfId="2483" priority="68" stopIfTrue="1" operator="lessThan">
      <formula>0</formula>
    </cfRule>
  </conditionalFormatting>
  <conditionalFormatting sqref="AO123:AO124">
    <cfRule type="cellIs" dxfId="2482" priority="67" stopIfTrue="1" operator="lessThan">
      <formula>0</formula>
    </cfRule>
  </conditionalFormatting>
  <conditionalFormatting sqref="AO126">
    <cfRule type="cellIs" dxfId="2481" priority="66" stopIfTrue="1" operator="lessThan">
      <formula>0</formula>
    </cfRule>
  </conditionalFormatting>
  <conditionalFormatting sqref="AO129">
    <cfRule type="cellIs" dxfId="2480" priority="65" stopIfTrue="1" operator="lessThan">
      <formula>0</formula>
    </cfRule>
  </conditionalFormatting>
  <conditionalFormatting sqref="AO131">
    <cfRule type="cellIs" dxfId="2479" priority="64" stopIfTrue="1" operator="lessThan">
      <formula>0</formula>
    </cfRule>
  </conditionalFormatting>
  <conditionalFormatting sqref="AO134">
    <cfRule type="cellIs" dxfId="2478" priority="63" stopIfTrue="1" operator="lessThan">
      <formula>0</formula>
    </cfRule>
  </conditionalFormatting>
  <conditionalFormatting sqref="AO136:AO138">
    <cfRule type="cellIs" dxfId="2477" priority="62" stopIfTrue="1" operator="lessThan">
      <formula>0</formula>
    </cfRule>
  </conditionalFormatting>
  <conditionalFormatting sqref="AO141">
    <cfRule type="cellIs" dxfId="2476" priority="61" stopIfTrue="1" operator="lessThan">
      <formula>0</formula>
    </cfRule>
  </conditionalFormatting>
  <conditionalFormatting sqref="AO144:AO145">
    <cfRule type="cellIs" dxfId="2475" priority="60" stopIfTrue="1" operator="lessThan">
      <formula>0</formula>
    </cfRule>
  </conditionalFormatting>
  <conditionalFormatting sqref="AO147:AO149">
    <cfRule type="cellIs" dxfId="2474" priority="59" stopIfTrue="1" operator="lessThan">
      <formula>0</formula>
    </cfRule>
  </conditionalFormatting>
  <conditionalFormatting sqref="AO152:AO172">
    <cfRule type="cellIs" dxfId="2473" priority="58" stopIfTrue="1" operator="lessThan">
      <formula>0</formula>
    </cfRule>
  </conditionalFormatting>
  <conditionalFormatting sqref="AO176:AO183">
    <cfRule type="cellIs" dxfId="2472" priority="57" stopIfTrue="1" operator="lessThan">
      <formula>0</formula>
    </cfRule>
  </conditionalFormatting>
  <conditionalFormatting sqref="AO185">
    <cfRule type="cellIs" dxfId="2471" priority="56" stopIfTrue="1" operator="lessThan">
      <formula>0</formula>
    </cfRule>
  </conditionalFormatting>
  <conditionalFormatting sqref="AO188:AO189">
    <cfRule type="cellIs" dxfId="2470" priority="55" stopIfTrue="1" operator="lessThan">
      <formula>0</formula>
    </cfRule>
  </conditionalFormatting>
  <conditionalFormatting sqref="AO191:AO194">
    <cfRule type="cellIs" dxfId="2469" priority="54" stopIfTrue="1" operator="lessThan">
      <formula>0</formula>
    </cfRule>
  </conditionalFormatting>
  <conditionalFormatting sqref="AO196">
    <cfRule type="cellIs" dxfId="2468" priority="53" stopIfTrue="1" operator="lessThan">
      <formula>0</formula>
    </cfRule>
  </conditionalFormatting>
  <conditionalFormatting sqref="AO199:AO219">
    <cfRule type="cellIs" dxfId="2467" priority="52" stopIfTrue="1" operator="lessThan">
      <formula>0</formula>
    </cfRule>
  </conditionalFormatting>
  <conditionalFormatting sqref="AO221">
    <cfRule type="cellIs" dxfId="2466" priority="51" stopIfTrue="1" operator="lessThan">
      <formula>0</formula>
    </cfRule>
  </conditionalFormatting>
  <conditionalFormatting sqref="AO223">
    <cfRule type="cellIs" dxfId="2465" priority="50" stopIfTrue="1" operator="lessThan">
      <formula>0</formula>
    </cfRule>
  </conditionalFormatting>
  <conditionalFormatting sqref="AO229:AO231">
    <cfRule type="cellIs" dxfId="2464" priority="49" stopIfTrue="1" operator="lessThan">
      <formula>0</formula>
    </cfRule>
  </conditionalFormatting>
  <conditionalFormatting sqref="AO236">
    <cfRule type="cellIs" dxfId="2463" priority="48" stopIfTrue="1" operator="lessThan">
      <formula>0</formula>
    </cfRule>
  </conditionalFormatting>
  <conditionalFormatting sqref="AO239:AO240">
    <cfRule type="cellIs" dxfId="2462" priority="47" stopIfTrue="1" operator="lessThan">
      <formula>0</formula>
    </cfRule>
  </conditionalFormatting>
  <conditionalFormatting sqref="AO245:AO250">
    <cfRule type="cellIs" dxfId="2461" priority="46" stopIfTrue="1" operator="lessThan">
      <formula>0</formula>
    </cfRule>
  </conditionalFormatting>
  <conditionalFormatting sqref="AO253:AO256">
    <cfRule type="cellIs" dxfId="2460" priority="45" stopIfTrue="1" operator="lessThan">
      <formula>0</formula>
    </cfRule>
  </conditionalFormatting>
  <conditionalFormatting sqref="AO267:AO283">
    <cfRule type="cellIs" dxfId="2459" priority="44" stopIfTrue="1" operator="lessThan">
      <formula>0</formula>
    </cfRule>
  </conditionalFormatting>
  <conditionalFormatting sqref="Z915">
    <cfRule type="cellIs" dxfId="2458" priority="41" stopIfTrue="1" operator="notEqual">
      <formula>"O K"</formula>
    </cfRule>
  </conditionalFormatting>
  <conditionalFormatting sqref="AA915">
    <cfRule type="cellIs" dxfId="2457" priority="40" stopIfTrue="1" operator="notEqual">
      <formula>"O K"</formula>
    </cfRule>
  </conditionalFormatting>
  <conditionalFormatting sqref="S287:T287">
    <cfRule type="cellIs" dxfId="2456" priority="39" stopIfTrue="1" operator="lessThan">
      <formula>0</formula>
    </cfRule>
  </conditionalFormatting>
  <conditionalFormatting sqref="S288:T288">
    <cfRule type="cellIs" dxfId="2455" priority="38" stopIfTrue="1" operator="lessThan">
      <formula>0</formula>
    </cfRule>
  </conditionalFormatting>
  <conditionalFormatting sqref="Q286">
    <cfRule type="cellIs" dxfId="2454" priority="37" stopIfTrue="1" operator="lessThan">
      <formula>0</formula>
    </cfRule>
  </conditionalFormatting>
  <conditionalFormatting sqref="R286">
    <cfRule type="cellIs" dxfId="2453" priority="36" stopIfTrue="1" operator="lessThan">
      <formula>0</formula>
    </cfRule>
  </conditionalFormatting>
  <conditionalFormatting sqref="O289:P290">
    <cfRule type="cellIs" dxfId="2452" priority="35" stopIfTrue="1" operator="lessThan">
      <formula>0</formula>
    </cfRule>
  </conditionalFormatting>
  <conditionalFormatting sqref="Q289:Q290">
    <cfRule type="cellIs" dxfId="2451" priority="34" stopIfTrue="1" operator="lessThan">
      <formula>0</formula>
    </cfRule>
  </conditionalFormatting>
  <conditionalFormatting sqref="R289:R290">
    <cfRule type="cellIs" dxfId="2450" priority="33" stopIfTrue="1" operator="lessThan">
      <formula>0</formula>
    </cfRule>
  </conditionalFormatting>
  <conditionalFormatting sqref="O293:P293">
    <cfRule type="cellIs" dxfId="2449" priority="32" stopIfTrue="1" operator="lessThan">
      <formula>0</formula>
    </cfRule>
  </conditionalFormatting>
  <conditionalFormatting sqref="Q293">
    <cfRule type="cellIs" dxfId="2448" priority="31" stopIfTrue="1" operator="lessThan">
      <formula>0</formula>
    </cfRule>
  </conditionalFormatting>
  <conditionalFormatting sqref="R293">
    <cfRule type="cellIs" dxfId="2447" priority="30" stopIfTrue="1" operator="lessThan">
      <formula>0</formula>
    </cfRule>
  </conditionalFormatting>
  <conditionalFormatting sqref="P640">
    <cfRule type="cellIs" dxfId="2446" priority="29" stopIfTrue="1" operator="lessThan">
      <formula>0</formula>
    </cfRule>
  </conditionalFormatting>
  <conditionalFormatting sqref="Q640">
    <cfRule type="cellIs" dxfId="2445" priority="28" stopIfTrue="1" operator="lessThan">
      <formula>0</formula>
    </cfRule>
  </conditionalFormatting>
  <conditionalFormatting sqref="R640">
    <cfRule type="cellIs" dxfId="2444" priority="27" stopIfTrue="1" operator="lessThan">
      <formula>0</formula>
    </cfRule>
  </conditionalFormatting>
  <conditionalFormatting sqref="O640">
    <cfRule type="cellIs" dxfId="2443" priority="26" stopIfTrue="1" operator="lessThan">
      <formula>0</formula>
    </cfRule>
  </conditionalFormatting>
  <conditionalFormatting sqref="P667">
    <cfRule type="cellIs" dxfId="2442" priority="25" stopIfTrue="1" operator="lessThan">
      <formula>0</formula>
    </cfRule>
  </conditionalFormatting>
  <conditionalFormatting sqref="Q667">
    <cfRule type="cellIs" dxfId="2441" priority="24" stopIfTrue="1" operator="lessThan">
      <formula>0</formula>
    </cfRule>
  </conditionalFormatting>
  <conditionalFormatting sqref="R667">
    <cfRule type="cellIs" dxfId="2440" priority="23" stopIfTrue="1" operator="lessThan">
      <formula>0</formula>
    </cfRule>
  </conditionalFormatting>
  <conditionalFormatting sqref="O667">
    <cfRule type="cellIs" dxfId="2439" priority="22" stopIfTrue="1" operator="lessThan">
      <formula>0</formula>
    </cfRule>
  </conditionalFormatting>
  <conditionalFormatting sqref="S286">
    <cfRule type="cellIs" dxfId="2438" priority="21" stopIfTrue="1" operator="lessThan">
      <formula>0</formula>
    </cfRule>
  </conditionalFormatting>
  <conditionalFormatting sqref="S289:S290">
    <cfRule type="cellIs" dxfId="2437" priority="20" stopIfTrue="1" operator="lessThan">
      <formula>0</formula>
    </cfRule>
  </conditionalFormatting>
  <conditionalFormatting sqref="S293">
    <cfRule type="cellIs" dxfId="2436" priority="19" stopIfTrue="1" operator="lessThan">
      <formula>0</formula>
    </cfRule>
  </conditionalFormatting>
  <conditionalFormatting sqref="AV198">
    <cfRule type="cellIs" dxfId="2435" priority="17" operator="notEqual">
      <formula>0</formula>
    </cfRule>
  </conditionalFormatting>
  <conditionalFormatting sqref="AV197">
    <cfRule type="cellIs" dxfId="2434" priority="16" operator="notEqual">
      <formula>0</formula>
    </cfRule>
  </conditionalFormatting>
  <conditionalFormatting sqref="AP287:AP288">
    <cfRule type="cellIs" dxfId="2433" priority="14" stopIfTrue="1" operator="lessThan">
      <formula>0</formula>
    </cfRule>
  </conditionalFormatting>
  <conditionalFormatting sqref="AP286">
    <cfRule type="cellIs" dxfId="2432" priority="13" stopIfTrue="1" operator="lessThan">
      <formula>0</formula>
    </cfRule>
  </conditionalFormatting>
  <conditionalFormatting sqref="AV288">
    <cfRule type="cellIs" dxfId="2431" priority="12" operator="notEqual">
      <formula>0</formula>
    </cfRule>
  </conditionalFormatting>
  <conditionalFormatting sqref="AV667">
    <cfRule type="cellIs" dxfId="2430" priority="10" operator="equal">
      <formula>1</formula>
    </cfRule>
    <cfRule type="cellIs" dxfId="2429" priority="11" operator="notEqual">
      <formula>0</formula>
    </cfRule>
  </conditionalFormatting>
  <conditionalFormatting sqref="AV289:AV290">
    <cfRule type="cellIs" dxfId="2428" priority="9" operator="notEqual">
      <formula>0</formula>
    </cfRule>
  </conditionalFormatting>
  <conditionalFormatting sqref="AV293">
    <cfRule type="cellIs" dxfId="2427" priority="8" operator="notEqual">
      <formula>0</formula>
    </cfRule>
  </conditionalFormatting>
  <conditionalFormatting sqref="AO198">
    <cfRule type="cellIs" dxfId="2426" priority="7" stopIfTrue="1" operator="lessThan">
      <formula>0</formula>
    </cfRule>
  </conditionalFormatting>
  <conditionalFormatting sqref="R117">
    <cfRule type="cellIs" dxfId="2425" priority="6" stopIfTrue="1" operator="lessThan">
      <formula>0</formula>
    </cfRule>
  </conditionalFormatting>
  <conditionalFormatting sqref="R116">
    <cfRule type="cellIs" dxfId="2424" priority="5" stopIfTrue="1" operator="lessThan">
      <formula>0</formula>
    </cfRule>
  </conditionalFormatting>
  <conditionalFormatting sqref="AF115">
    <cfRule type="cellIs" dxfId="2423" priority="4" stopIfTrue="1" operator="lessThan">
      <formula>0</formula>
    </cfRule>
  </conditionalFormatting>
  <conditionalFormatting sqref="AF114">
    <cfRule type="cellIs" dxfId="2422" priority="3" stopIfTrue="1" operator="lessThan">
      <formula>0</formula>
    </cfRule>
  </conditionalFormatting>
  <conditionalFormatting sqref="AF117">
    <cfRule type="cellIs" dxfId="2421" priority="2" stopIfTrue="1" operator="lessThan">
      <formula>0</formula>
    </cfRule>
  </conditionalFormatting>
  <conditionalFormatting sqref="AF116">
    <cfRule type="cellIs" dxfId="2420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</sheetPr>
  <dimension ref="A1:O39"/>
  <sheetViews>
    <sheetView zoomScaleNormal="100" workbookViewId="0"/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48" t="str">
        <f>+'TRIAL-BALANCE'!E2:L2</f>
        <v>Средно училище Георги Стойков Раковски</v>
      </c>
      <c r="F2" s="2449"/>
      <c r="G2" s="2449"/>
      <c r="H2" s="2449"/>
      <c r="I2" s="2449"/>
      <c r="J2" s="2449"/>
      <c r="K2" s="2449"/>
      <c r="L2" s="2450"/>
      <c r="M2" s="46"/>
      <c r="N2" s="43"/>
      <c r="O2" s="43"/>
    </row>
    <row r="3" spans="1:1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43"/>
      <c r="O4" s="43"/>
    </row>
    <row r="5" spans="1:1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51">
        <f>+'TRIAL-BALANCE'!C6:E6</f>
        <v>104076411</v>
      </c>
      <c r="D6" s="2452"/>
      <c r="E6" s="2453"/>
      <c r="F6" s="448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46">
        <f>+'TRIAL-BALANCE'!K10:L10</f>
        <v>44012</v>
      </c>
      <c r="L10" s="2447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30 юни 2020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1986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1987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1988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45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45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1951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1962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1953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1952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1944</v>
      </c>
      <c r="C34" s="1924"/>
      <c r="D34" s="1924"/>
      <c r="E34" s="1926" t="s">
        <v>1943</v>
      </c>
      <c r="F34" s="1924"/>
      <c r="G34" s="1924"/>
      <c r="H34" s="1924"/>
      <c r="I34" s="1924"/>
      <c r="J34" s="1924"/>
      <c r="K34" s="1927" t="s">
        <v>1945</v>
      </c>
      <c r="L34" s="1925"/>
      <c r="M34" s="44"/>
      <c r="N34" s="43"/>
      <c r="O34" s="43"/>
    </row>
    <row r="35" spans="1:15" ht="15.75">
      <c r="A35" s="43"/>
      <c r="B35" s="1928" t="s">
        <v>1946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1947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1948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9" priority="52" stopIfTrue="1" operator="equal">
      <formula>0</formula>
    </cfRule>
  </conditionalFormatting>
  <conditionalFormatting sqref="G8:H8">
    <cfRule type="cellIs" dxfId="2418" priority="46" stopIfTrue="1" operator="equal">
      <formula>0</formula>
    </cfRule>
  </conditionalFormatting>
  <conditionalFormatting sqref="J8:L8">
    <cfRule type="cellIs" dxfId="2417" priority="45" stopIfTrue="1" operator="equal">
      <formula>0</formula>
    </cfRule>
  </conditionalFormatting>
  <conditionalFormatting sqref="C8 E2:L2">
    <cfRule type="cellIs" dxfId="2416" priority="44" stopIfTrue="1" operator="equal">
      <formula>0</formula>
    </cfRule>
  </conditionalFormatting>
  <conditionalFormatting sqref="N27">
    <cfRule type="cellIs" dxfId="2415" priority="43" operator="equal">
      <formula>"Непопълнен ред в таблица 'Cash-deficit'!"</formula>
    </cfRule>
  </conditionalFormatting>
  <conditionalFormatting sqref="D4">
    <cfRule type="cellIs" dxfId="2414" priority="4" stopIfTrue="1" operator="between">
      <formula>1000000000000</formula>
      <formula>9999999999999990</formula>
    </cfRule>
    <cfRule type="cellIs" dxfId="2413" priority="5" stopIfTrue="1" operator="between">
      <formula>1000000000</formula>
      <formula>999999999999</formula>
    </cfRule>
    <cfRule type="cellIs" dxfId="2412" priority="6" stopIfTrue="1" operator="between">
      <formula>10000</formula>
      <formula>99999999</formula>
    </cfRule>
    <cfRule type="cellIs" dxfId="2411" priority="7" stopIfTrue="1" operator="between">
      <formula>10</formula>
      <formula>9999</formula>
    </cfRule>
  </conditionalFormatting>
  <conditionalFormatting sqref="D4">
    <cfRule type="cellIs" dxfId="2410" priority="3" operator="equal">
      <formula>0</formula>
    </cfRule>
  </conditionalFormatting>
  <conditionalFormatting sqref="A3:C5">
    <cfRule type="cellIs" dxfId="2409" priority="2" operator="equal">
      <formula>"Код на общински разпоредител с бюджет"</formula>
    </cfRule>
  </conditionalFormatting>
  <conditionalFormatting sqref="G4:L4">
    <cfRule type="cellIs" dxfId="2408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25" sqref="D25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92" t="str">
        <f>+'TRIAL-BALANCE'!E2</f>
        <v>Средно училище Георги Стойков Раковски</v>
      </c>
      <c r="B1" s="2493"/>
      <c r="C1" s="2493"/>
      <c r="D1" s="2494"/>
      <c r="E1" s="148" t="s">
        <v>1954</v>
      </c>
      <c r="F1" s="149"/>
      <c r="G1" s="2490">
        <f>+'TRIAL-BALANCE'!C6</f>
        <v>104076411</v>
      </c>
      <c r="H1" s="2491"/>
      <c r="I1" s="149"/>
      <c r="J1" s="150" t="s">
        <v>258</v>
      </c>
      <c r="K1" s="1742">
        <f>+'TRIAL-BALANCE'!C8</f>
        <v>0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76" t="s">
        <v>1085</v>
      </c>
      <c r="B2" s="2477"/>
      <c r="C2" s="2477"/>
      <c r="D2" s="2478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95" t="str">
        <f>+'TRIAL-BALANCE'!G4</f>
        <v>гр. Велико Търново, ул. Г. Измирлиев 2</v>
      </c>
      <c r="B3" s="2496"/>
      <c r="C3" s="2496"/>
      <c r="D3" s="2497"/>
      <c r="E3" s="1268" t="s">
        <v>2103</v>
      </c>
      <c r="F3" s="151"/>
      <c r="G3" s="2479">
        <f>+'TRIAL-BALANCE'!J8</f>
        <v>0</v>
      </c>
      <c r="H3" s="2481"/>
      <c r="I3" s="149"/>
      <c r="J3" s="2209" t="s">
        <v>2102</v>
      </c>
      <c r="K3" s="2479" t="str">
        <f>+'TRIAL-BALANCE'!G6</f>
        <v>sou_rakovski_vt@abv.bg</v>
      </c>
      <c r="L3" s="2480"/>
      <c r="M3" s="2480"/>
      <c r="N3" s="2481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30 юни 2020 г.</v>
      </c>
      <c r="F5" s="210"/>
      <c r="G5" s="209"/>
      <c r="H5" s="1741" t="str">
        <f>+A1</f>
        <v>Средно училище Георги Стойков Раковски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0" t="s">
        <v>2191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486" t="s">
        <v>398</v>
      </c>
      <c r="N7" s="248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98" t="s">
        <v>564</v>
      </c>
      <c r="B8" s="2471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2101</v>
      </c>
      <c r="K8" s="1418"/>
      <c r="L8" s="164"/>
      <c r="M8" s="2488"/>
      <c r="N8" s="248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99"/>
      <c r="B9" s="2472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1984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1982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1985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1982</v>
      </c>
      <c r="B24" s="470">
        <v>1081</v>
      </c>
      <c r="C24" s="154"/>
      <c r="D24" s="496">
        <v>4380.1000000000004</v>
      </c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4380.1000000000004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/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4380.1000000000004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4380.1000000000004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4380.1000000000004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4380.1000000000004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73" t="s">
        <v>2191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482" t="s">
        <v>398</v>
      </c>
      <c r="N35" s="2483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74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2101</v>
      </c>
      <c r="K36" s="1418"/>
      <c r="L36" s="218"/>
      <c r="M36" s="2484"/>
      <c r="N36" s="2485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75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2031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-3216</v>
      </c>
      <c r="H66" s="1880">
        <f>+ROUND(+'TRIAL-BALANCE'!AA274-'TRIAL-BALANCE'!Z274,2)-SUM(H58:H65)</f>
        <v>-8304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-3216</v>
      </c>
      <c r="N66" s="479">
        <f t="shared" si="5"/>
        <v>-8304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-3216</v>
      </c>
      <c r="H67" s="216">
        <f>+H58+H59+H60+H61+H62+H66</f>
        <v>-8304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-3216</v>
      </c>
      <c r="N67" s="216">
        <f>SUM(N58:N66)</f>
        <v>-8304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-3216</v>
      </c>
      <c r="H69" s="252">
        <f>+H43+H47+H51+H56+H67</f>
        <v>-8304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-3216</v>
      </c>
      <c r="N69" s="252">
        <f>+N43+N47+N51+N56+N67</f>
        <v>-8304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1995</v>
      </c>
      <c r="B72" s="192"/>
      <c r="C72" s="154"/>
      <c r="D72" s="2095">
        <f>+'TRIAL-BALANCE'!K10</f>
        <v>44012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67"/>
      <c r="I73" s="2468"/>
      <c r="J73" s="2469"/>
      <c r="K73" s="209"/>
      <c r="L73" s="164"/>
      <c r="M73" s="2465"/>
      <c r="N73" s="2466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2032</v>
      </c>
      <c r="I74" s="458"/>
      <c r="J74" s="458"/>
      <c r="K74" s="458"/>
      <c r="L74" s="458"/>
      <c r="M74" s="2128" t="s">
        <v>2033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2030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  <mergeCell ref="K3:N3"/>
    <mergeCell ref="M35:N36"/>
    <mergeCell ref="M7:N8"/>
  </mergeCells>
  <phoneticPr fontId="0" type="noConversion"/>
  <conditionalFormatting sqref="D72 A1:D1 A3:D3 G1:H1 G3:H3 H5 M5 N1 K1">
    <cfRule type="cellIs" dxfId="2407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6" priority="6" stopIfTrue="1" operator="equal">
      <formula>"НЕРАВНЕНИЕ !"</formula>
    </cfRule>
  </conditionalFormatting>
  <conditionalFormatting sqref="E5">
    <cfRule type="cellIs" dxfId="2405" priority="7" stopIfTrue="1" operator="equal">
      <formula>0</formula>
    </cfRule>
  </conditionalFormatting>
  <conditionalFormatting sqref="K3">
    <cfRule type="cellIs" dxfId="2404" priority="4" stopIfTrue="1" operator="equal">
      <formula>0</formula>
    </cfRule>
  </conditionalFormatting>
  <conditionalFormatting sqref="D57:E57 G57:H57 J57:K57 M57:N57">
    <cfRule type="cellIs" dxfId="2403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59"/>
      <c r="B4" s="2459"/>
      <c r="C4" s="2459"/>
      <c r="D4" s="2460">
        <f>+'TRIAL-BALANCE'!D4:E4</f>
        <v>5401</v>
      </c>
      <c r="E4" s="2461"/>
      <c r="F4" s="1919" t="s">
        <v>1950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51">
        <f>+'TRIAL-BALANCE'!C6:E6</f>
        <v>104076411</v>
      </c>
      <c r="D6" s="2452"/>
      <c r="E6" s="2453"/>
      <c r="F6" s="448" t="s">
        <v>431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>
        <f>+'TRIAL-BALANCE'!G8:H8</f>
        <v>0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44012</v>
      </c>
      <c r="L10" s="2515"/>
      <c r="M10" s="48"/>
      <c r="N10" s="1564">
        <f>+$C8</f>
        <v>0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16" t="str">
        <f>+'TRIAL-BALANCE'!H12:K12</f>
        <v>30 юни 2020 г.</v>
      </c>
      <c r="I12" s="2516"/>
      <c r="J12" s="2516"/>
      <c r="K12" s="2516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0" t="s">
        <v>1218</v>
      </c>
      <c r="P51" s="1206">
        <f>+ROUND(+SUM(O37:O38),2)</f>
        <v>0</v>
      </c>
      <c r="Q51" s="43"/>
      <c r="R51" s="2510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1"/>
      <c r="P52" s="38"/>
      <c r="Q52" s="43"/>
      <c r="R52" s="2511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1"/>
      <c r="P53" s="1432">
        <f>+ROUND(+SUM(O40:O41),2)</f>
        <v>0</v>
      </c>
      <c r="Q53" s="43"/>
      <c r="R53" s="2511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1"/>
      <c r="P54" s="38"/>
      <c r="Q54" s="43"/>
      <c r="R54" s="2511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1"/>
      <c r="P55" s="1206">
        <f>+ROUND(+SUM(O43:O44),2)</f>
        <v>0</v>
      </c>
      <c r="Q55" s="43"/>
      <c r="R55" s="2511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1"/>
      <c r="P56" s="38"/>
      <c r="Q56" s="43"/>
      <c r="R56" s="2511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2"/>
      <c r="P57" s="1432">
        <f>+ROUND(+SUM(O46:O47),2)</f>
        <v>0</v>
      </c>
      <c r="Q57" s="43"/>
      <c r="R57" s="2512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3">
        <f>+IF(+AND(Status!K4="ДА",+ROUND(P51,2)-ROUND(P53,2)&lt;&gt;0),"ГРЕШКА! - сумите за елиминиране от шифри 0075 и 0528 следва да са равни!",0)</f>
        <v>0</v>
      </c>
      <c r="P59" s="2513"/>
      <c r="Q59" s="43"/>
      <c r="R59" s="2513">
        <f>+IF(+AND(Status!K4="ДА",+ROUND(S51,2)-ROUND(S53,2)&lt;&gt;0),"ГРЕШКА! - сумите за елиминиране от шифри 0075 и 0528 следва да са равни!",0)</f>
        <v>0</v>
      </c>
      <c r="S59" s="2513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3">
        <f>+IF(AND(Status!K4="ДА",+ROUND(P55,2)-ROUND(P57,2)&lt;&gt;0),"ГРЕШКА! - сумите за елиминиране от шифри 0076 и 0529 следва да са равни!",0)</f>
        <v>0</v>
      </c>
      <c r="P61" s="2513"/>
      <c r="Q61" s="43"/>
      <c r="R61" s="2513">
        <f>+IF(AND(Status!K4="ДА",+ROUND(S55,2)-ROUND(S57,2)&lt;&gt;0),"ГРЕШКА! - сумите за елиминиране от шифри 0076 и 0529 следва да са равни!",0)</f>
        <v>0</v>
      </c>
      <c r="S61" s="2513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+IF(O17&gt;+ROUND('BALANCE-SHEET-2020-leva'!E44+'BALANCE-SHEET-2020-leva'!H44+'BALANCE-SHEET-2020-leva'!K44-'TRIAL-BALANCE'!O200-'TRIAL-BALANCE'!V200-'TRIAL-BALANCE'!AC200,2),"ГРЕШКА - превишава нач. ДТ с/до", "O K")</f>
        <v>O K</v>
      </c>
      <c r="P67" s="1190" t="str">
        <f>+IF(P17&gt;+ROUND('BALANCE-SHEET-2020-leva'!E81+'BALANCE-SHEET-2020-leva'!H81+'BALANCE-SHEET-2020-leva'!K81-'TRIAL-BALANCE'!P200-'TRIAL-BALANCE'!W200-'TRIAL-BALANCE'!AD200,2),"ГРЕШКА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+IF(R17&gt;+ROUND('BALANCE-SHEET-2020-leva'!D44+'BALANCE-SHEET-2020-leva'!G44+'BALANCE-SHEET-2020-leva'!J44-'TRIAL-BALANCE'!S200-'TRIAL-BALANCE'!Z200-'TRIAL-BALANCE'!AG200,2),"ГРЕШКА - превишава кр. ДТ с/до", "O K")</f>
        <v>O K</v>
      </c>
      <c r="S67" s="1283" t="str">
        <f>+IF(S17&gt;+ROUND('BALANCE-SHEET-2020-leva'!D81+'BALANCE-SHEET-2020-leva'!G81+'BALANCE-SHEET-2020-leva'!J81-'TRIAL-BALANCE'!T200-'TRIAL-BALANCE'!AA200-'TRIAL-BALANCE'!AH200,2),"ГРЕШКА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1941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02" t="s">
        <v>1959</v>
      </c>
      <c r="C126" s="2503"/>
      <c r="D126" s="2503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04" t="s">
        <v>1958</v>
      </c>
      <c r="E129" s="2505"/>
      <c r="F129" s="2505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1940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06">
        <f>+E8</f>
        <v>2020</v>
      </c>
      <c r="E152" s="2506"/>
      <c r="F152" s="2506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07" t="s">
        <v>1960</v>
      </c>
      <c r="I156" s="2508"/>
      <c r="J156" s="2508"/>
      <c r="K156" s="2509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00" t="s">
        <v>1957</v>
      </c>
      <c r="H158" s="2501"/>
      <c r="I158" s="2501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O51:O57"/>
    <mergeCell ref="R51:R57"/>
    <mergeCell ref="O59:P59"/>
    <mergeCell ref="O61:P61"/>
    <mergeCell ref="K10:L10"/>
    <mergeCell ref="H12:K12"/>
    <mergeCell ref="R59:S59"/>
    <mergeCell ref="R61:S61"/>
    <mergeCell ref="G158:I158"/>
    <mergeCell ref="B126:D126"/>
    <mergeCell ref="D129:F129"/>
    <mergeCell ref="D152:F152"/>
    <mergeCell ref="H156:K156"/>
  </mergeCells>
  <conditionalFormatting sqref="P28 P30 P67 P69:P81 O29 O31 O26:P26 O15:O25 O27">
    <cfRule type="cellIs" dxfId="2402" priority="333" stopIfTrue="1" operator="lessThan">
      <formula>0</formula>
    </cfRule>
  </conditionalFormatting>
  <conditionalFormatting sqref="O32:P32">
    <cfRule type="cellIs" dxfId="2401" priority="335" stopIfTrue="1" operator="lessThan">
      <formula>0</formula>
    </cfRule>
  </conditionalFormatting>
  <conditionalFormatting sqref="E12:F12">
    <cfRule type="cellIs" dxfId="2400" priority="341" stopIfTrue="1" operator="equal">
      <formula>0</formula>
    </cfRule>
  </conditionalFormatting>
  <conditionalFormatting sqref="N10">
    <cfRule type="cellIs" dxfId="2399" priority="342" stopIfTrue="1" operator="equal">
      <formula>0</formula>
    </cfRule>
  </conditionalFormatting>
  <conditionalFormatting sqref="E2:L2 C6:E6 G6:L6 C8 C10 K10:L10 F10">
    <cfRule type="cellIs" dxfId="2398" priority="329" stopIfTrue="1" operator="equal">
      <formula>0</formula>
    </cfRule>
  </conditionalFormatting>
  <conditionalFormatting sqref="O37 S62">
    <cfRule type="cellIs" dxfId="2397" priority="299" stopIfTrue="1" operator="equal">
      <formula>"2002 г. крайно ДТ с-до"</formula>
    </cfRule>
  </conditionalFormatting>
  <conditionalFormatting sqref="O14">
    <cfRule type="cellIs" dxfId="2396" priority="238" stopIfTrue="1" operator="lessThan">
      <formula>0</formula>
    </cfRule>
  </conditionalFormatting>
  <conditionalFormatting sqref="P64:P66">
    <cfRule type="cellIs" dxfId="2395" priority="241" stopIfTrue="1" operator="lessThan">
      <formula>0</formula>
    </cfRule>
  </conditionalFormatting>
  <conditionalFormatting sqref="P48">
    <cfRule type="cellIs" dxfId="2394" priority="233" stopIfTrue="1" operator="equal">
      <formula>"2002 г. крайно ДТ с-до"</formula>
    </cfRule>
  </conditionalFormatting>
  <conditionalFormatting sqref="O28">
    <cfRule type="cellIs" dxfId="2393" priority="220" stopIfTrue="1" operator="lessThan">
      <formula>0</formula>
    </cfRule>
  </conditionalFormatting>
  <conditionalFormatting sqref="O30">
    <cfRule type="cellIs" dxfId="2392" priority="219" stopIfTrue="1" operator="lessThan">
      <formula>0</formula>
    </cfRule>
  </conditionalFormatting>
  <conditionalFormatting sqref="O2:P2">
    <cfRule type="cellIs" dxfId="2391" priority="216" stopIfTrue="1" operator="notEqual">
      <formula>"O K"</formula>
    </cfRule>
  </conditionalFormatting>
  <conditionalFormatting sqref="P64:P67 P69:P81">
    <cfRule type="cellIs" dxfId="2390" priority="214" stopIfTrue="1" operator="equal">
      <formula>"O K"</formula>
    </cfRule>
  </conditionalFormatting>
  <conditionalFormatting sqref="P67">
    <cfRule type="cellIs" dxfId="2389" priority="210" stopIfTrue="1" operator="equal">
      <formula>"O K"</formula>
    </cfRule>
    <cfRule type="cellIs" dxfId="2388" priority="213" stopIfTrue="1" operator="lessThan">
      <formula>0</formula>
    </cfRule>
  </conditionalFormatting>
  <conditionalFormatting sqref="P69">
    <cfRule type="cellIs" dxfId="2387" priority="212" stopIfTrue="1" operator="lessThan">
      <formula>0</formula>
    </cfRule>
  </conditionalFormatting>
  <conditionalFormatting sqref="P70:P81">
    <cfRule type="cellIs" dxfId="2386" priority="211" stopIfTrue="1" operator="lessThan">
      <formula>0</formula>
    </cfRule>
  </conditionalFormatting>
  <conditionalFormatting sqref="O67 O78 O80 O69:O76">
    <cfRule type="cellIs" dxfId="2385" priority="208" stopIfTrue="1" operator="lessThan">
      <formula>0</formula>
    </cfRule>
  </conditionalFormatting>
  <conditionalFormatting sqref="O64:O66">
    <cfRule type="cellIs" dxfId="2384" priority="207" stopIfTrue="1" operator="lessThan">
      <formula>0</formula>
    </cfRule>
  </conditionalFormatting>
  <conditionalFormatting sqref="O64:O67 O78 O80 O69:O76">
    <cfRule type="cellIs" dxfId="2383" priority="206" stopIfTrue="1" operator="equal">
      <formula>"O K"</formula>
    </cfRule>
  </conditionalFormatting>
  <conditionalFormatting sqref="O67">
    <cfRule type="cellIs" dxfId="2382" priority="202" stopIfTrue="1" operator="equal">
      <formula>"O K"</formula>
    </cfRule>
    <cfRule type="cellIs" dxfId="2381" priority="205" stopIfTrue="1" operator="lessThan">
      <formula>0</formula>
    </cfRule>
  </conditionalFormatting>
  <conditionalFormatting sqref="O69">
    <cfRule type="cellIs" dxfId="2380" priority="204" stopIfTrue="1" operator="lessThan">
      <formula>0</formula>
    </cfRule>
  </conditionalFormatting>
  <conditionalFormatting sqref="O70:O76 O78 O80">
    <cfRule type="cellIs" dxfId="2379" priority="203" stopIfTrue="1" operator="lessThan">
      <formula>0</formula>
    </cfRule>
  </conditionalFormatting>
  <conditionalFormatting sqref="S69:S75 S77 S79 S81">
    <cfRule type="cellIs" dxfId="2378" priority="200" stopIfTrue="1" operator="lessThan">
      <formula>0</formula>
    </cfRule>
  </conditionalFormatting>
  <conditionalFormatting sqref="S64:S66">
    <cfRule type="cellIs" dxfId="2377" priority="199" stopIfTrue="1" operator="lessThan">
      <formula>0</formula>
    </cfRule>
  </conditionalFormatting>
  <conditionalFormatting sqref="S64:S66 S69:S75 S77 S79 S81">
    <cfRule type="cellIs" dxfId="2376" priority="198" stopIfTrue="1" operator="equal">
      <formula>"O K"</formula>
    </cfRule>
  </conditionalFormatting>
  <conditionalFormatting sqref="S69">
    <cfRule type="cellIs" dxfId="2375" priority="196" stopIfTrue="1" operator="lessThan">
      <formula>0</formula>
    </cfRule>
  </conditionalFormatting>
  <conditionalFormatting sqref="S70:S75 S77 S79 S81">
    <cfRule type="cellIs" dxfId="2374" priority="195" stopIfTrue="1" operator="lessThan">
      <formula>0</formula>
    </cfRule>
  </conditionalFormatting>
  <conditionalFormatting sqref="R69:R76 R78 R80">
    <cfRule type="cellIs" dxfId="2373" priority="192" stopIfTrue="1" operator="lessThan">
      <formula>0</formula>
    </cfRule>
  </conditionalFormatting>
  <conditionalFormatting sqref="R64:R66">
    <cfRule type="cellIs" dxfId="2372" priority="191" stopIfTrue="1" operator="lessThan">
      <formula>0</formula>
    </cfRule>
  </conditionalFormatting>
  <conditionalFormatting sqref="R64:R66 R69:R76 R78 R80">
    <cfRule type="cellIs" dxfId="2371" priority="190" stopIfTrue="1" operator="equal">
      <formula>"O K"</formula>
    </cfRule>
  </conditionalFormatting>
  <conditionalFormatting sqref="R69">
    <cfRule type="cellIs" dxfId="2370" priority="188" stopIfTrue="1" operator="lessThan">
      <formula>0</formula>
    </cfRule>
  </conditionalFormatting>
  <conditionalFormatting sqref="R70:R76 R78 R80">
    <cfRule type="cellIs" dxfId="2369" priority="187" stopIfTrue="1" operator="lessThan">
      <formula>0</formula>
    </cfRule>
  </conditionalFormatting>
  <conditionalFormatting sqref="S67">
    <cfRule type="cellIs" dxfId="2368" priority="185" stopIfTrue="1" operator="lessThan">
      <formula>0</formula>
    </cfRule>
  </conditionalFormatting>
  <conditionalFormatting sqref="S67">
    <cfRule type="cellIs" dxfId="2367" priority="184" stopIfTrue="1" operator="equal">
      <formula>"O K"</formula>
    </cfRule>
  </conditionalFormatting>
  <conditionalFormatting sqref="S67">
    <cfRule type="cellIs" dxfId="2366" priority="182" stopIfTrue="1" operator="equal">
      <formula>"O K"</formula>
    </cfRule>
    <cfRule type="cellIs" dxfId="2365" priority="183" stopIfTrue="1" operator="lessThan">
      <formula>0</formula>
    </cfRule>
  </conditionalFormatting>
  <conditionalFormatting sqref="R67">
    <cfRule type="cellIs" dxfId="2364" priority="181" stopIfTrue="1" operator="lessThan">
      <formula>0</formula>
    </cfRule>
  </conditionalFormatting>
  <conditionalFormatting sqref="R67">
    <cfRule type="cellIs" dxfId="2363" priority="180" stopIfTrue="1" operator="equal">
      <formula>"O K"</formula>
    </cfRule>
  </conditionalFormatting>
  <conditionalFormatting sqref="R67">
    <cfRule type="cellIs" dxfId="2362" priority="178" stopIfTrue="1" operator="equal">
      <formula>"O K"</formula>
    </cfRule>
    <cfRule type="cellIs" dxfId="2361" priority="179" stopIfTrue="1" operator="lessThan">
      <formula>0</formula>
    </cfRule>
  </conditionalFormatting>
  <conditionalFormatting sqref="R29 R31 S30 R15:R17 S26 R19:R27 S28">
    <cfRule type="cellIs" dxfId="2360" priority="176" stopIfTrue="1" operator="lessThan">
      <formula>0</formula>
    </cfRule>
  </conditionalFormatting>
  <conditionalFormatting sqref="R32:S32">
    <cfRule type="cellIs" dxfId="2359" priority="177" stopIfTrue="1" operator="lessThan">
      <formula>0</formula>
    </cfRule>
  </conditionalFormatting>
  <conditionalFormatting sqref="R14">
    <cfRule type="cellIs" dxfId="2358" priority="174" stopIfTrue="1" operator="lessThan">
      <formula>0</formula>
    </cfRule>
  </conditionalFormatting>
  <conditionalFormatting sqref="O81 O79 O77">
    <cfRule type="cellIs" dxfId="2357" priority="163" stopIfTrue="1" operator="lessThan">
      <formula>0</formula>
    </cfRule>
  </conditionalFormatting>
  <conditionalFormatting sqref="S80 S78 S76">
    <cfRule type="cellIs" dxfId="2356" priority="162" stopIfTrue="1" operator="lessThan">
      <formula>0</formula>
    </cfRule>
  </conditionalFormatting>
  <conditionalFormatting sqref="R81 R79 R77">
    <cfRule type="cellIs" dxfId="2355" priority="161" stopIfTrue="1" operator="lessThan">
      <formula>0</formula>
    </cfRule>
  </conditionalFormatting>
  <conditionalFormatting sqref="R18">
    <cfRule type="cellIs" dxfId="2354" priority="159" stopIfTrue="1" operator="lessThan">
      <formula>0</formula>
    </cfRule>
  </conditionalFormatting>
  <conditionalFormatting sqref="P68">
    <cfRule type="cellIs" dxfId="2353" priority="158" stopIfTrue="1" operator="lessThan">
      <formula>0</formula>
    </cfRule>
  </conditionalFormatting>
  <conditionalFormatting sqref="P68">
    <cfRule type="cellIs" dxfId="2352" priority="157" stopIfTrue="1" operator="equal">
      <formula>"O K"</formula>
    </cfRule>
  </conditionalFormatting>
  <conditionalFormatting sqref="P68">
    <cfRule type="cellIs" dxfId="2351" priority="156" stopIfTrue="1" operator="lessThan">
      <formula>0</formula>
    </cfRule>
  </conditionalFormatting>
  <conditionalFormatting sqref="O68">
    <cfRule type="cellIs" dxfId="2350" priority="155" stopIfTrue="1" operator="lessThan">
      <formula>0</formula>
    </cfRule>
  </conditionalFormatting>
  <conditionalFormatting sqref="O68">
    <cfRule type="cellIs" dxfId="2349" priority="154" stopIfTrue="1" operator="equal">
      <formula>"O K"</formula>
    </cfRule>
  </conditionalFormatting>
  <conditionalFormatting sqref="O68">
    <cfRule type="cellIs" dxfId="2348" priority="153" stopIfTrue="1" operator="lessThan">
      <formula>0</formula>
    </cfRule>
  </conditionalFormatting>
  <conditionalFormatting sqref="S68">
    <cfRule type="cellIs" dxfId="2347" priority="152" stopIfTrue="1" operator="lessThan">
      <formula>0</formula>
    </cfRule>
  </conditionalFormatting>
  <conditionalFormatting sqref="S68">
    <cfRule type="cellIs" dxfId="2346" priority="151" stopIfTrue="1" operator="equal">
      <formula>"O K"</formula>
    </cfRule>
  </conditionalFormatting>
  <conditionalFormatting sqref="S68">
    <cfRule type="cellIs" dxfId="2345" priority="150" stopIfTrue="1" operator="lessThan">
      <formula>0</formula>
    </cfRule>
  </conditionalFormatting>
  <conditionalFormatting sqref="R68">
    <cfRule type="cellIs" dxfId="2344" priority="149" stopIfTrue="1" operator="lessThan">
      <formula>0</formula>
    </cfRule>
  </conditionalFormatting>
  <conditionalFormatting sqref="R68">
    <cfRule type="cellIs" dxfId="2343" priority="148" stopIfTrue="1" operator="equal">
      <formula>"O K"</formula>
    </cfRule>
  </conditionalFormatting>
  <conditionalFormatting sqref="R68">
    <cfRule type="cellIs" dxfId="2342" priority="147" stopIfTrue="1" operator="lessThan">
      <formula>0</formula>
    </cfRule>
  </conditionalFormatting>
  <conditionalFormatting sqref="R2:S2">
    <cfRule type="cellIs" dxfId="2341" priority="144" stopIfTrue="1" operator="notEqual">
      <formula>"O K"</formula>
    </cfRule>
  </conditionalFormatting>
  <conditionalFormatting sqref="R28">
    <cfRule type="cellIs" dxfId="2340" priority="143" stopIfTrue="1" operator="lessThan">
      <formula>0</formula>
    </cfRule>
  </conditionalFormatting>
  <conditionalFormatting sqref="R30">
    <cfRule type="cellIs" dxfId="2339" priority="142" stopIfTrue="1" operator="lessThan">
      <formula>0</formula>
    </cfRule>
  </conditionalFormatting>
  <conditionalFormatting sqref="G8:H8">
    <cfRule type="cellIs" dxfId="2338" priority="141" stopIfTrue="1" operator="equal">
      <formula>0</formula>
    </cfRule>
  </conditionalFormatting>
  <conditionalFormatting sqref="J8:L8">
    <cfRule type="cellIs" dxfId="2337" priority="140" stopIfTrue="1" operator="equal">
      <formula>0</formula>
    </cfRule>
  </conditionalFormatting>
  <conditionalFormatting sqref="N38">
    <cfRule type="cellIs" dxfId="2336" priority="138" stopIfTrue="1" operator="lessThan">
      <formula>0</formula>
    </cfRule>
  </conditionalFormatting>
  <conditionalFormatting sqref="N41">
    <cfRule type="cellIs" dxfId="2335" priority="134" stopIfTrue="1" operator="lessThan">
      <formula>0</formula>
    </cfRule>
  </conditionalFormatting>
  <conditionalFormatting sqref="N44">
    <cfRule type="cellIs" dxfId="2334" priority="130" stopIfTrue="1" operator="lessThan">
      <formula>0</formula>
    </cfRule>
  </conditionalFormatting>
  <conditionalFormatting sqref="N47">
    <cfRule type="cellIs" dxfId="2333" priority="126" stopIfTrue="1" operator="lessThan">
      <formula>0</formula>
    </cfRule>
  </conditionalFormatting>
  <conditionalFormatting sqref="O43">
    <cfRule type="cellIs" dxfId="2332" priority="90" stopIfTrue="1" operator="equal">
      <formula>"2002 г. крайно ДТ с-до"</formula>
    </cfRule>
  </conditionalFormatting>
  <conditionalFormatting sqref="P51">
    <cfRule type="cellIs" dxfId="2331" priority="123" stopIfTrue="1" operator="equal">
      <formula>"2002 г. крайно ДТ с-до"</formula>
    </cfRule>
  </conditionalFormatting>
  <conditionalFormatting sqref="P55">
    <cfRule type="cellIs" dxfId="2330" priority="98" stopIfTrue="1" operator="equal">
      <formula>"2002 г. крайно ДТ с-до"</formula>
    </cfRule>
  </conditionalFormatting>
  <conditionalFormatting sqref="P53">
    <cfRule type="cellIs" dxfId="2329" priority="97" stopIfTrue="1" operator="equal">
      <formula>"2002 г. крайно ДТ с-до"</formula>
    </cfRule>
  </conditionalFormatting>
  <conditionalFormatting sqref="P57">
    <cfRule type="cellIs" dxfId="2328" priority="93" stopIfTrue="1" operator="equal">
      <formula>"2002 г. крайно ДТ с-до"</formula>
    </cfRule>
  </conditionalFormatting>
  <conditionalFormatting sqref="P58 P60">
    <cfRule type="cellIs" dxfId="2327" priority="100" stopIfTrue="1" operator="equal">
      <formula>"2002 г. крайно ДТ с-до"</formula>
    </cfRule>
  </conditionalFormatting>
  <conditionalFormatting sqref="P62">
    <cfRule type="cellIs" dxfId="2326" priority="96" stopIfTrue="1" operator="equal">
      <formula>"2002 г. крайно ДТ с-до"</formula>
    </cfRule>
  </conditionalFormatting>
  <conditionalFormatting sqref="O59:P59">
    <cfRule type="cellIs" dxfId="2325" priority="95" stopIfTrue="1" operator="notEqual">
      <formula>0</formula>
    </cfRule>
  </conditionalFormatting>
  <conditionalFormatting sqref="O61:P61">
    <cfRule type="cellIs" dxfId="2324" priority="94" stopIfTrue="1" operator="notEqual">
      <formula>0</formula>
    </cfRule>
  </conditionalFormatting>
  <conditionalFormatting sqref="O40">
    <cfRule type="cellIs" dxfId="2323" priority="92" stopIfTrue="1" operator="equal">
      <formula>"2002 г. крайно ДТ с-до"</formula>
    </cfRule>
  </conditionalFormatting>
  <conditionalFormatting sqref="O46">
    <cfRule type="cellIs" dxfId="2322" priority="88" stopIfTrue="1" operator="equal">
      <formula>"2002 г. крайно ДТ с-до"</formula>
    </cfRule>
  </conditionalFormatting>
  <conditionalFormatting sqref="O34:P34">
    <cfRule type="cellIs" dxfId="2321" priority="86" stopIfTrue="1" operator="notEqual">
      <formula>0</formula>
    </cfRule>
  </conditionalFormatting>
  <conditionalFormatting sqref="P15:P25">
    <cfRule type="cellIs" dxfId="2320" priority="85" stopIfTrue="1" operator="lessThan">
      <formula>0</formula>
    </cfRule>
  </conditionalFormatting>
  <conditionalFormatting sqref="P14">
    <cfRule type="cellIs" dxfId="2319" priority="84" stopIfTrue="1" operator="lessThan">
      <formula>0</formula>
    </cfRule>
  </conditionalFormatting>
  <conditionalFormatting sqref="S15:S24">
    <cfRule type="cellIs" dxfId="2318" priority="83" stopIfTrue="1" operator="lessThan">
      <formula>0</formula>
    </cfRule>
  </conditionalFormatting>
  <conditionalFormatting sqref="S14">
    <cfRule type="cellIs" dxfId="2317" priority="82" stopIfTrue="1" operator="lessThan">
      <formula>0</formula>
    </cfRule>
  </conditionalFormatting>
  <conditionalFormatting sqref="P27">
    <cfRule type="cellIs" dxfId="2316" priority="81" stopIfTrue="1" operator="lessThan">
      <formula>0</formula>
    </cfRule>
  </conditionalFormatting>
  <conditionalFormatting sqref="P29">
    <cfRule type="cellIs" dxfId="2315" priority="80" stopIfTrue="1" operator="lessThan">
      <formula>0</formula>
    </cfRule>
  </conditionalFormatting>
  <conditionalFormatting sqref="P31">
    <cfRule type="cellIs" dxfId="2314" priority="79" stopIfTrue="1" operator="lessThan">
      <formula>0</formula>
    </cfRule>
  </conditionalFormatting>
  <conditionalFormatting sqref="S25">
    <cfRule type="cellIs" dxfId="2313" priority="78" stopIfTrue="1" operator="lessThan">
      <formula>0</formula>
    </cfRule>
  </conditionalFormatting>
  <conditionalFormatting sqref="S27">
    <cfRule type="cellIs" dxfId="2312" priority="77" stopIfTrue="1" operator="lessThan">
      <formula>0</formula>
    </cfRule>
  </conditionalFormatting>
  <conditionalFormatting sqref="S29">
    <cfRule type="cellIs" dxfId="2311" priority="76" stopIfTrue="1" operator="lessThan">
      <formula>0</formula>
    </cfRule>
  </conditionalFormatting>
  <conditionalFormatting sqref="S31">
    <cfRule type="cellIs" dxfId="2310" priority="75" stopIfTrue="1" operator="lessThan">
      <formula>0</formula>
    </cfRule>
  </conditionalFormatting>
  <conditionalFormatting sqref="O4:P4">
    <cfRule type="cellIs" dxfId="2309" priority="74" stopIfTrue="1" operator="notEqual">
      <formula>"O K"</formula>
    </cfRule>
  </conditionalFormatting>
  <conditionalFormatting sqref="O6:P6">
    <cfRule type="cellIs" dxfId="2308" priority="73" stopIfTrue="1" operator="notEqual">
      <formula>"O K"</formula>
    </cfRule>
  </conditionalFormatting>
  <conditionalFormatting sqref="O35:P35">
    <cfRule type="cellIs" dxfId="2307" priority="72" stopIfTrue="1" operator="notEqual">
      <formula>0</formula>
    </cfRule>
  </conditionalFormatting>
  <conditionalFormatting sqref="R4:S4">
    <cfRule type="cellIs" dxfId="2306" priority="71" stopIfTrue="1" operator="notEqual">
      <formula>"O K"</formula>
    </cfRule>
  </conditionalFormatting>
  <conditionalFormatting sqref="R6:S6">
    <cfRule type="cellIs" dxfId="2305" priority="70" stopIfTrue="1" operator="notEqual">
      <formula>"O K"</formula>
    </cfRule>
  </conditionalFormatting>
  <conditionalFormatting sqref="R34:S34">
    <cfRule type="cellIs" dxfId="2304" priority="69" stopIfTrue="1" operator="notEqual">
      <formula>0</formula>
    </cfRule>
  </conditionalFormatting>
  <conditionalFormatting sqref="R35:S35">
    <cfRule type="cellIs" dxfId="2303" priority="68" stopIfTrue="1" operator="notEqual">
      <formula>0</formula>
    </cfRule>
  </conditionalFormatting>
  <conditionalFormatting sqref="R37">
    <cfRule type="cellIs" dxfId="2302" priority="64" stopIfTrue="1" operator="equal">
      <formula>"2002 г. крайно ДТ с-до"</formula>
    </cfRule>
  </conditionalFormatting>
  <conditionalFormatting sqref="S48">
    <cfRule type="cellIs" dxfId="2301" priority="63" stopIfTrue="1" operator="equal">
      <formula>"2002 г. крайно ДТ с-до"</formula>
    </cfRule>
  </conditionalFormatting>
  <conditionalFormatting sqref="R43">
    <cfRule type="cellIs" dxfId="2300" priority="52" stopIfTrue="1" operator="equal">
      <formula>"2002 г. крайно ДТ с-до"</formula>
    </cfRule>
  </conditionalFormatting>
  <conditionalFormatting sqref="S51">
    <cfRule type="cellIs" dxfId="2299" priority="61" stopIfTrue="1" operator="equal">
      <formula>"2002 г. крайно ДТ с-до"</formula>
    </cfRule>
  </conditionalFormatting>
  <conditionalFormatting sqref="S55">
    <cfRule type="cellIs" dxfId="2298" priority="59" stopIfTrue="1" operator="equal">
      <formula>"2002 г. крайно ДТ с-до"</formula>
    </cfRule>
  </conditionalFormatting>
  <conditionalFormatting sqref="S53">
    <cfRule type="cellIs" dxfId="2297" priority="58" stopIfTrue="1" operator="equal">
      <formula>"2002 г. крайно ДТ с-до"</formula>
    </cfRule>
  </conditionalFormatting>
  <conditionalFormatting sqref="S57">
    <cfRule type="cellIs" dxfId="2296" priority="55" stopIfTrue="1" operator="equal">
      <formula>"2002 г. крайно ДТ с-до"</formula>
    </cfRule>
  </conditionalFormatting>
  <conditionalFormatting sqref="S58 S60">
    <cfRule type="cellIs" dxfId="2295" priority="60" stopIfTrue="1" operator="equal">
      <formula>"2002 г. крайно ДТ с-до"</formula>
    </cfRule>
  </conditionalFormatting>
  <conditionalFormatting sqref="R59:S59">
    <cfRule type="cellIs" dxfId="2294" priority="57" stopIfTrue="1" operator="notEqual">
      <formula>0</formula>
    </cfRule>
  </conditionalFormatting>
  <conditionalFormatting sqref="R61:S61">
    <cfRule type="cellIs" dxfId="2293" priority="56" stopIfTrue="1" operator="notEqual">
      <formula>0</formula>
    </cfRule>
  </conditionalFormatting>
  <conditionalFormatting sqref="R40">
    <cfRule type="cellIs" dxfId="2292" priority="54" stopIfTrue="1" operator="equal">
      <formula>"2002 г. крайно ДТ с-до"</formula>
    </cfRule>
  </conditionalFormatting>
  <conditionalFormatting sqref="R46">
    <cfRule type="cellIs" dxfId="2291" priority="50" stopIfTrue="1" operator="equal">
      <formula>"2002 г. крайно ДТ с-до"</formula>
    </cfRule>
  </conditionalFormatting>
  <conditionalFormatting sqref="E2:L2 C8">
    <cfRule type="cellIs" dxfId="2290" priority="48" stopIfTrue="1" operator="equal">
      <formula>0</formula>
    </cfRule>
  </conditionalFormatting>
  <conditionalFormatting sqref="D4">
    <cfRule type="cellIs" dxfId="2289" priority="28" stopIfTrue="1" operator="between">
      <formula>1000000000000</formula>
      <formula>9999999999999990</formula>
    </cfRule>
    <cfRule type="cellIs" dxfId="2288" priority="29" stopIfTrue="1" operator="between">
      <formula>1000000000</formula>
      <formula>999999999999</formula>
    </cfRule>
    <cfRule type="cellIs" dxfId="2287" priority="30" stopIfTrue="1" operator="between">
      <formula>10000</formula>
      <formula>99999999</formula>
    </cfRule>
    <cfRule type="cellIs" dxfId="2286" priority="31" stopIfTrue="1" operator="between">
      <formula>10</formula>
      <formula>9999</formula>
    </cfRule>
  </conditionalFormatting>
  <conditionalFormatting sqref="D4">
    <cfRule type="cellIs" dxfId="2285" priority="27" operator="equal">
      <formula>0</formula>
    </cfRule>
  </conditionalFormatting>
  <conditionalFormatting sqref="A3:C5">
    <cfRule type="cellIs" dxfId="2284" priority="26" operator="equal">
      <formula>"Код на общински разпоредител с бюджет"</formula>
    </cfRule>
  </conditionalFormatting>
  <conditionalFormatting sqref="G4:L4">
    <cfRule type="cellIs" dxfId="2283" priority="25" operator="equal">
      <formula>0</formula>
    </cfRule>
  </conditionalFormatting>
  <dataValidations disablePrompts="1" count="2">
    <dataValidation type="list" allowBlank="1" showInputMessage="1" showErrorMessage="1" sqref="H12:K12">
      <formula1>'Intra-Balances'!#REF!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0099"/>
  </sheetPr>
  <dimension ref="A1:Y641"/>
  <sheetViews>
    <sheetView topLeftCell="L67"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1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3"/>
      <c r="C3" s="2413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13"/>
      <c r="B4" s="2413"/>
      <c r="C4" s="2413"/>
      <c r="D4" s="2460">
        <f>+'TRIAL-BALANCE'!D4:E4</f>
        <v>5401</v>
      </c>
      <c r="E4" s="2461"/>
      <c r="F4" s="1919" t="s">
        <v>1950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13"/>
      <c r="B5" s="2413"/>
      <c r="C5" s="2413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51">
        <f>+'TRIAL-BALANCE'!C6:E6</f>
        <v>104076411</v>
      </c>
      <c r="D6" s="2452"/>
      <c r="E6" s="2453"/>
      <c r="F6" s="448" t="s">
        <v>431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>
        <f>+'TRIAL-BALANCE'!G8:H8</f>
        <v>0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44012</v>
      </c>
      <c r="L10" s="2515"/>
      <c r="M10" s="48"/>
      <c r="N10" s="1578">
        <f>+$C8</f>
        <v>0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20" t="str">
        <f>+'TRIAL-BALANCE'!H12:K12</f>
        <v>30 юни 2020 г.</v>
      </c>
      <c r="I12" s="2520"/>
      <c r="J12" s="2520"/>
      <c r="K12" s="2520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30 юни</v>
      </c>
      <c r="M20" s="51"/>
      <c r="N20" s="1809" t="str">
        <f>+IF($L$20="31 дек","IV",+IF($L$20="30 сеп","III",+IF($L$20="30 юни","II",+IF($L$20="31 мар","I",0))))</f>
        <v>II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2020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1991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1965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1966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2019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1">
        <f>+E8-1</f>
        <v>2019</v>
      </c>
      <c r="C96" s="2522"/>
      <c r="D96" s="2231" t="s">
        <v>2097</v>
      </c>
      <c r="E96" s="2231"/>
      <c r="F96" s="2231"/>
      <c r="G96" s="2187">
        <f>+E8-1</f>
        <v>2019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2019</v>
      </c>
      <c r="P96" s="2232" t="s">
        <v>2140</v>
      </c>
      <c r="Q96" s="1345"/>
      <c r="R96" s="2226">
        <f>+E8-1</f>
        <v>2019</v>
      </c>
      <c r="S96" s="2227">
        <f>+E8</f>
        <v>2020</v>
      </c>
      <c r="T96" s="38"/>
      <c r="U96" s="2177">
        <f>+E8-1</f>
        <v>2019</v>
      </c>
      <c r="V96" s="2143" t="s">
        <v>2045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2019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2019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1991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2019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2019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2019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1965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2019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2019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1966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2019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2019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25" t="s">
        <v>2136</v>
      </c>
      <c r="U123" s="2526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27">
        <f>+E8-1</f>
        <v>2019</v>
      </c>
      <c r="U124" s="2528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1958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2074</v>
      </c>
      <c r="C163" s="1927"/>
      <c r="D163" s="2524">
        <f>+E8-1</f>
        <v>2019</v>
      </c>
      <c r="E163" s="2524"/>
      <c r="F163" s="2524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2076</v>
      </c>
      <c r="C164" s="1927"/>
      <c r="D164" s="2166">
        <f>+E8-1</f>
        <v>2019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1993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06">
        <f>+E8</f>
        <v>2020</v>
      </c>
      <c r="E195" s="2506"/>
      <c r="F195" s="2506"/>
      <c r="G195" s="1910" t="s">
        <v>1893</v>
      </c>
      <c r="H195" s="2523">
        <f>+E8</f>
        <v>2020</v>
      </c>
      <c r="I195" s="2523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1967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H195:I195"/>
    <mergeCell ref="D195:F195"/>
    <mergeCell ref="D163:F163"/>
    <mergeCell ref="T123:U123"/>
    <mergeCell ref="T124:U124"/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82" priority="2297" stopIfTrue="1" operator="lessThan">
      <formula>0</formula>
    </cfRule>
  </conditionalFormatting>
  <conditionalFormatting sqref="E12:F12">
    <cfRule type="cellIs" dxfId="2281" priority="2304" stopIfTrue="1" operator="equal">
      <formula>0</formula>
    </cfRule>
  </conditionalFormatting>
  <conditionalFormatting sqref="N10">
    <cfRule type="cellIs" dxfId="2280" priority="2305" stopIfTrue="1" operator="equal">
      <formula>0</formula>
    </cfRule>
  </conditionalFormatting>
  <conditionalFormatting sqref="E2:L2 C6:E6 G6:L6 C8 C10 K10:L10 F10">
    <cfRule type="cellIs" dxfId="2279" priority="2296" stopIfTrue="1" operator="equal">
      <formula>0</formula>
    </cfRule>
  </conditionalFormatting>
  <conditionalFormatting sqref="O14:P14 P15">
    <cfRule type="cellIs" dxfId="2278" priority="2289" stopIfTrue="1" operator="lessThan">
      <formula>0</formula>
    </cfRule>
  </conditionalFormatting>
  <conditionalFormatting sqref="P17">
    <cfRule type="cellIs" dxfId="2277" priority="2195" stopIfTrue="1" operator="lessThan">
      <formula>0</formula>
    </cfRule>
  </conditionalFormatting>
  <conditionalFormatting sqref="G8:H8">
    <cfRule type="cellIs" dxfId="2276" priority="2223" stopIfTrue="1" operator="equal">
      <formula>0</formula>
    </cfRule>
  </conditionalFormatting>
  <conditionalFormatting sqref="J8:L8">
    <cfRule type="cellIs" dxfId="2275" priority="2222" stopIfTrue="1" operator="equal">
      <formula>0</formula>
    </cfRule>
  </conditionalFormatting>
  <conditionalFormatting sqref="P16">
    <cfRule type="cellIs" dxfId="2274" priority="2219" stopIfTrue="1" operator="lessThan">
      <formula>0</formula>
    </cfRule>
  </conditionalFormatting>
  <conditionalFormatting sqref="O26:P26">
    <cfRule type="cellIs" dxfId="2273" priority="2180" stopIfTrue="1" operator="lessThan">
      <formula>0</formula>
    </cfRule>
  </conditionalFormatting>
  <conditionalFormatting sqref="O21:P21">
    <cfRule type="cellIs" dxfId="2272" priority="2176" stopIfTrue="1" operator="lessThan">
      <formula>0</formula>
    </cfRule>
  </conditionalFormatting>
  <conditionalFormatting sqref="O13:P13">
    <cfRule type="cellIs" dxfId="2271" priority="2199" stopIfTrue="1" operator="lessThan">
      <formula>0</formula>
    </cfRule>
  </conditionalFormatting>
  <conditionalFormatting sqref="O17">
    <cfRule type="cellIs" dxfId="2270" priority="2192" stopIfTrue="1" operator="lessThan">
      <formula>0</formula>
    </cfRule>
  </conditionalFormatting>
  <conditionalFormatting sqref="R26:S26">
    <cfRule type="cellIs" dxfId="2269" priority="2179" stopIfTrue="1" operator="lessThan">
      <formula>0</formula>
    </cfRule>
  </conditionalFormatting>
  <conditionalFormatting sqref="O15:O16">
    <cfRule type="cellIs" dxfId="2268" priority="2193" stopIfTrue="1" operator="lessThan">
      <formula>0</formula>
    </cfRule>
  </conditionalFormatting>
  <conditionalFormatting sqref="R21:S21">
    <cfRule type="cellIs" dxfId="2267" priority="2175" stopIfTrue="1" operator="lessThan">
      <formula>0</formula>
    </cfRule>
  </conditionalFormatting>
  <conditionalFormatting sqref="S37">
    <cfRule type="cellIs" dxfId="2266" priority="2015" stopIfTrue="1" operator="lessThan">
      <formula>0</formula>
    </cfRule>
  </conditionalFormatting>
  <conditionalFormatting sqref="R18:S18">
    <cfRule type="cellIs" dxfId="2265" priority="2144" stopIfTrue="1" operator="lessThan">
      <formula>0</formula>
    </cfRule>
  </conditionalFormatting>
  <conditionalFormatting sqref="R13:S13">
    <cfRule type="cellIs" dxfId="2264" priority="2165" stopIfTrue="1" operator="lessThan">
      <formula>0</formula>
    </cfRule>
  </conditionalFormatting>
  <conditionalFormatting sqref="R15:R16">
    <cfRule type="cellIs" dxfId="2263" priority="2163" stopIfTrue="1" operator="lessThan">
      <formula>0</formula>
    </cfRule>
  </conditionalFormatting>
  <conditionalFormatting sqref="R14">
    <cfRule type="cellIs" dxfId="2262" priority="2167" stopIfTrue="1" operator="lessThan">
      <formula>0</formula>
    </cfRule>
  </conditionalFormatting>
  <conditionalFormatting sqref="P22">
    <cfRule type="cellIs" dxfId="2261" priority="2158" stopIfTrue="1" operator="lessThan">
      <formula>0</formula>
    </cfRule>
  </conditionalFormatting>
  <conditionalFormatting sqref="P23:P24">
    <cfRule type="cellIs" dxfId="2260" priority="2157" stopIfTrue="1" operator="lessThan">
      <formula>0</formula>
    </cfRule>
  </conditionalFormatting>
  <conditionalFormatting sqref="R17">
    <cfRule type="cellIs" dxfId="2259" priority="2162" stopIfTrue="1" operator="lessThan">
      <formula>0</formula>
    </cfRule>
  </conditionalFormatting>
  <conditionalFormatting sqref="S17">
    <cfRule type="cellIs" dxfId="2258" priority="2164" stopIfTrue="1" operator="lessThan">
      <formula>0</formula>
    </cfRule>
  </conditionalFormatting>
  <conditionalFormatting sqref="O24">
    <cfRule type="cellIs" dxfId="2257" priority="2160" stopIfTrue="1" operator="lessThan">
      <formula>0</formula>
    </cfRule>
  </conditionalFormatting>
  <conditionalFormatting sqref="O25">
    <cfRule type="cellIs" dxfId="2256" priority="2159" stopIfTrue="1" operator="lessThan">
      <formula>0</formula>
    </cfRule>
  </conditionalFormatting>
  <conditionalFormatting sqref="O23">
    <cfRule type="cellIs" dxfId="2255" priority="2161" stopIfTrue="1" operator="lessThan">
      <formula>0</formula>
    </cfRule>
  </conditionalFormatting>
  <conditionalFormatting sqref="R25">
    <cfRule type="cellIs" dxfId="2254" priority="2153" stopIfTrue="1" operator="lessThan">
      <formula>0</formula>
    </cfRule>
  </conditionalFormatting>
  <conditionalFormatting sqref="R23">
    <cfRule type="cellIs" dxfId="2253" priority="2155" stopIfTrue="1" operator="lessThan">
      <formula>0</formula>
    </cfRule>
  </conditionalFormatting>
  <conditionalFormatting sqref="P25">
    <cfRule type="cellIs" dxfId="2252" priority="2156" stopIfTrue="1" operator="lessThan">
      <formula>0</formula>
    </cfRule>
  </conditionalFormatting>
  <conditionalFormatting sqref="R24">
    <cfRule type="cellIs" dxfId="2251" priority="2154" stopIfTrue="1" operator="lessThan">
      <formula>0</formula>
    </cfRule>
  </conditionalFormatting>
  <conditionalFormatting sqref="S22">
    <cfRule type="cellIs" dxfId="2250" priority="2152" stopIfTrue="1" operator="lessThan">
      <formula>0</formula>
    </cfRule>
  </conditionalFormatting>
  <conditionalFormatting sqref="S23:S24">
    <cfRule type="cellIs" dxfId="2249" priority="2151" stopIfTrue="1" operator="lessThan">
      <formula>0</formula>
    </cfRule>
  </conditionalFormatting>
  <conditionalFormatting sqref="S25">
    <cfRule type="cellIs" dxfId="2248" priority="2150" stopIfTrue="1" operator="lessThan">
      <formula>0</formula>
    </cfRule>
  </conditionalFormatting>
  <conditionalFormatting sqref="O18:P18">
    <cfRule type="cellIs" dxfId="2247" priority="2145" stopIfTrue="1" operator="lessThan">
      <formula>0</formula>
    </cfRule>
  </conditionalFormatting>
  <conditionalFormatting sqref="R37">
    <cfRule type="cellIs" dxfId="2246" priority="2014" stopIfTrue="1" operator="lessThan">
      <formula>0</formula>
    </cfRule>
  </conditionalFormatting>
  <conditionalFormatting sqref="O32:P32">
    <cfRule type="cellIs" dxfId="2245" priority="2069" stopIfTrue="1" operator="lessThan">
      <formula>0</formula>
    </cfRule>
  </conditionalFormatting>
  <conditionalFormatting sqref="P31">
    <cfRule type="cellIs" dxfId="2244" priority="2063" stopIfTrue="1" operator="lessThan">
      <formula>0</formula>
    </cfRule>
  </conditionalFormatting>
  <conditionalFormatting sqref="R57">
    <cfRule type="cellIs" dxfId="2243" priority="2002" stopIfTrue="1" operator="lessThan">
      <formula>0</formula>
    </cfRule>
  </conditionalFormatting>
  <conditionalFormatting sqref="O29:P29">
    <cfRule type="cellIs" dxfId="2242" priority="2108" stopIfTrue="1" operator="lessThan">
      <formula>0</formula>
    </cfRule>
  </conditionalFormatting>
  <conditionalFormatting sqref="R35:S35">
    <cfRule type="cellIs" dxfId="2241" priority="2096" stopIfTrue="1" operator="lessThan">
      <formula>0</formula>
    </cfRule>
  </conditionalFormatting>
  <conditionalFormatting sqref="O35:P35">
    <cfRule type="cellIs" dxfId="2240" priority="2097" stopIfTrue="1" operator="lessThan">
      <formula>0</formula>
    </cfRule>
  </conditionalFormatting>
  <conditionalFormatting sqref="R38:S38">
    <cfRule type="cellIs" dxfId="2239" priority="2099" stopIfTrue="1" operator="lessThan">
      <formula>0</formula>
    </cfRule>
  </conditionalFormatting>
  <conditionalFormatting sqref="O38:P38">
    <cfRule type="cellIs" dxfId="2238" priority="2100" stopIfTrue="1" operator="lessThan">
      <formula>0</formula>
    </cfRule>
  </conditionalFormatting>
  <conditionalFormatting sqref="O31">
    <cfRule type="cellIs" dxfId="2237" priority="2066" stopIfTrue="1" operator="lessThan">
      <formula>0</formula>
    </cfRule>
  </conditionalFormatting>
  <conditionalFormatting sqref="P30">
    <cfRule type="cellIs" dxfId="2236" priority="2065" stopIfTrue="1" operator="lessThan">
      <formula>0</formula>
    </cfRule>
  </conditionalFormatting>
  <conditionalFormatting sqref="S30">
    <cfRule type="cellIs" dxfId="2235" priority="2058" stopIfTrue="1" operator="lessThan">
      <formula>0</formula>
    </cfRule>
  </conditionalFormatting>
  <conditionalFormatting sqref="R32:S32">
    <cfRule type="cellIs" dxfId="2234" priority="2062" stopIfTrue="1" operator="lessThan">
      <formula>0</formula>
    </cfRule>
  </conditionalFormatting>
  <conditionalFormatting sqref="R30">
    <cfRule type="cellIs" dxfId="2233" priority="2061" stopIfTrue="1" operator="lessThan">
      <formula>0</formula>
    </cfRule>
  </conditionalFormatting>
  <conditionalFormatting sqref="O30">
    <cfRule type="cellIs" dxfId="2232" priority="2068" stopIfTrue="1" operator="lessThan">
      <formula>0</formula>
    </cfRule>
  </conditionalFormatting>
  <conditionalFormatting sqref="R31">
    <cfRule type="cellIs" dxfId="2231" priority="2059" stopIfTrue="1" operator="lessThan">
      <formula>0</formula>
    </cfRule>
  </conditionalFormatting>
  <conditionalFormatting sqref="S31">
    <cfRule type="cellIs" dxfId="2230" priority="2056" stopIfTrue="1" operator="lessThan">
      <formula>0</formula>
    </cfRule>
  </conditionalFormatting>
  <conditionalFormatting sqref="O80">
    <cfRule type="cellIs" dxfId="2229" priority="1906" stopIfTrue="1" operator="lessThan">
      <formula>0</formula>
    </cfRule>
  </conditionalFormatting>
  <conditionalFormatting sqref="O48:P48">
    <cfRule type="cellIs" dxfId="2228" priority="2033" stopIfTrue="1" operator="lessThan">
      <formula>0</formula>
    </cfRule>
  </conditionalFormatting>
  <conditionalFormatting sqref="P45">
    <cfRule type="cellIs" dxfId="2227" priority="2029" stopIfTrue="1" operator="lessThan">
      <formula>0</formula>
    </cfRule>
  </conditionalFormatting>
  <conditionalFormatting sqref="O41:P41">
    <cfRule type="cellIs" dxfId="2226" priority="2045" stopIfTrue="1" operator="lessThan">
      <formula>0</formula>
    </cfRule>
  </conditionalFormatting>
  <conditionalFormatting sqref="R53:S53">
    <cfRule type="cellIs" dxfId="2225" priority="2041" stopIfTrue="1" operator="lessThan">
      <formula>0</formula>
    </cfRule>
  </conditionalFormatting>
  <conditionalFormatting sqref="O53:P53">
    <cfRule type="cellIs" dxfId="2224" priority="2042" stopIfTrue="1" operator="lessThan">
      <formula>0</formula>
    </cfRule>
  </conditionalFormatting>
  <conditionalFormatting sqref="O45">
    <cfRule type="cellIs" dxfId="2223" priority="2031" stopIfTrue="1" operator="lessThan">
      <formula>0</formula>
    </cfRule>
  </conditionalFormatting>
  <conditionalFormatting sqref="P42">
    <cfRule type="cellIs" dxfId="2222" priority="2030" stopIfTrue="1" operator="lessThan">
      <formula>0</formula>
    </cfRule>
  </conditionalFormatting>
  <conditionalFormatting sqref="S42">
    <cfRule type="cellIs" dxfId="2221" priority="2025" stopIfTrue="1" operator="lessThan">
      <formula>0</formula>
    </cfRule>
  </conditionalFormatting>
  <conditionalFormatting sqref="R48:S48">
    <cfRule type="cellIs" dxfId="2220" priority="2028" stopIfTrue="1" operator="lessThan">
      <formula>0</formula>
    </cfRule>
  </conditionalFormatting>
  <conditionalFormatting sqref="R45">
    <cfRule type="cellIs" dxfId="2219" priority="2026" stopIfTrue="1" operator="lessThan">
      <formula>0</formula>
    </cfRule>
  </conditionalFormatting>
  <conditionalFormatting sqref="P37">
    <cfRule type="cellIs" dxfId="2218" priority="2018" stopIfTrue="1" operator="lessThan">
      <formula>0</formula>
    </cfRule>
  </conditionalFormatting>
  <conditionalFormatting sqref="S45">
    <cfRule type="cellIs" dxfId="2217" priority="2024" stopIfTrue="1" operator="lessThan">
      <formula>0</formula>
    </cfRule>
  </conditionalFormatting>
  <conditionalFormatting sqref="N88">
    <cfRule type="cellIs" dxfId="2216" priority="1881" stopIfTrue="1" operator="lessThan">
      <formula>0</formula>
    </cfRule>
  </conditionalFormatting>
  <conditionalFormatting sqref="N71">
    <cfRule type="cellIs" dxfId="2215" priority="1924" stopIfTrue="1" operator="lessThan">
      <formula>0</formula>
    </cfRule>
  </conditionalFormatting>
  <conditionalFormatting sqref="O36:P36">
    <cfRule type="cellIs" dxfId="2214" priority="2019" stopIfTrue="1" operator="lessThan">
      <formula>0</formula>
    </cfRule>
  </conditionalFormatting>
  <conditionalFormatting sqref="O37">
    <cfRule type="cellIs" dxfId="2213" priority="2017" stopIfTrue="1" operator="lessThan">
      <formula>0</formula>
    </cfRule>
  </conditionalFormatting>
  <conditionalFormatting sqref="R36:S36">
    <cfRule type="cellIs" dxfId="2212" priority="2016" stopIfTrue="1" operator="lessThan">
      <formula>0</formula>
    </cfRule>
  </conditionalFormatting>
  <conditionalFormatting sqref="O22">
    <cfRule type="cellIs" dxfId="2211" priority="2013" stopIfTrue="1" operator="lessThan">
      <formula>0</formula>
    </cfRule>
  </conditionalFormatting>
  <conditionalFormatting sqref="R22">
    <cfRule type="cellIs" dxfId="2210" priority="2012" stopIfTrue="1" operator="lessThan">
      <formula>0</formula>
    </cfRule>
  </conditionalFormatting>
  <conditionalFormatting sqref="R29:S29">
    <cfRule type="cellIs" dxfId="2209" priority="2011" stopIfTrue="1" operator="lessThan">
      <formula>0</formula>
    </cfRule>
  </conditionalFormatting>
  <conditionalFormatting sqref="R60:S60">
    <cfRule type="cellIs" dxfId="2208" priority="2008" stopIfTrue="1" operator="lessThan">
      <formula>0</formula>
    </cfRule>
  </conditionalFormatting>
  <conditionalFormatting sqref="O60:P60">
    <cfRule type="cellIs" dxfId="2207" priority="2009" stopIfTrue="1" operator="lessThan">
      <formula>0</formula>
    </cfRule>
  </conditionalFormatting>
  <conditionalFormatting sqref="O54">
    <cfRule type="cellIs" dxfId="2206" priority="2007" stopIfTrue="1" operator="lessThan">
      <formula>0</formula>
    </cfRule>
  </conditionalFormatting>
  <conditionalFormatting sqref="R54">
    <cfRule type="cellIs" dxfId="2205" priority="2004" stopIfTrue="1" operator="lessThan">
      <formula>0</formula>
    </cfRule>
  </conditionalFormatting>
  <conditionalFormatting sqref="O57">
    <cfRule type="cellIs" dxfId="2204" priority="2005" stopIfTrue="1" operator="lessThan">
      <formula>0</formula>
    </cfRule>
  </conditionalFormatting>
  <conditionalFormatting sqref="S14">
    <cfRule type="cellIs" dxfId="2203" priority="1994" stopIfTrue="1" operator="lessThan">
      <formula>0</formula>
    </cfRule>
  </conditionalFormatting>
  <conditionalFormatting sqref="R41:S41">
    <cfRule type="cellIs" dxfId="2202" priority="2001" stopIfTrue="1" operator="lessThan">
      <formula>0</formula>
    </cfRule>
  </conditionalFormatting>
  <conditionalFormatting sqref="N68">
    <cfRule type="cellIs" dxfId="2201" priority="1936" stopIfTrue="1" operator="lessThan">
      <formula>0</formula>
    </cfRule>
  </conditionalFormatting>
  <conditionalFormatting sqref="O76:P76">
    <cfRule type="cellIs" dxfId="2200" priority="1934" stopIfTrue="1" operator="lessThan">
      <formula>0</formula>
    </cfRule>
  </conditionalFormatting>
  <conditionalFormatting sqref="R65:S65">
    <cfRule type="cellIs" dxfId="2199" priority="1952" stopIfTrue="1" operator="lessThan">
      <formula>0</formula>
    </cfRule>
  </conditionalFormatting>
  <conditionalFormatting sqref="O65:P65">
    <cfRule type="cellIs" dxfId="2198" priority="1953" stopIfTrue="1" operator="lessThan">
      <formula>0</formula>
    </cfRule>
  </conditionalFormatting>
  <conditionalFormatting sqref="O68 L96">
    <cfRule type="cellIs" dxfId="2197" priority="1941" stopIfTrue="1" operator="equal">
      <formula>"2002 г. крайно ДТ с-до"</formula>
    </cfRule>
  </conditionalFormatting>
  <conditionalFormatting sqref="R77">
    <cfRule type="cellIs" dxfId="2196" priority="1895" stopIfTrue="1" operator="equal">
      <formula>"2002 г. крайно ДТ с-до"</formula>
    </cfRule>
  </conditionalFormatting>
  <conditionalFormatting sqref="R76:S76">
    <cfRule type="cellIs" dxfId="2195" priority="1896" stopIfTrue="1" operator="lessThan">
      <formula>0</formula>
    </cfRule>
  </conditionalFormatting>
  <conditionalFormatting sqref="R81">
    <cfRule type="cellIs" dxfId="2194" priority="1928" stopIfTrue="1" operator="lessThan">
      <formula>0</formula>
    </cfRule>
  </conditionalFormatting>
  <conditionalFormatting sqref="R90 P90 R92:R95 R97">
    <cfRule type="cellIs" dxfId="2193" priority="1927" stopIfTrue="1" operator="lessThan">
      <formula>0</formula>
    </cfRule>
  </conditionalFormatting>
  <conditionalFormatting sqref="R71">
    <cfRule type="cellIs" dxfId="2192" priority="1891" stopIfTrue="1" operator="equal">
      <formula>"2002 г. крайно ДТ с-до"</formula>
    </cfRule>
  </conditionalFormatting>
  <conditionalFormatting sqref="R68">
    <cfRule type="cellIs" dxfId="2191" priority="1897" stopIfTrue="1" operator="equal">
      <formula>"2002 г. крайно ДТ с-до"</formula>
    </cfRule>
  </conditionalFormatting>
  <conditionalFormatting sqref="O77">
    <cfRule type="cellIs" dxfId="2190" priority="1921" stopIfTrue="1" operator="equal">
      <formula>"2002 г. крайно ДТ с-до"</formula>
    </cfRule>
  </conditionalFormatting>
  <conditionalFormatting sqref="N77">
    <cfRule type="cellIs" dxfId="2189" priority="1918" stopIfTrue="1" operator="lessThan">
      <formula>0</formula>
    </cfRule>
  </conditionalFormatting>
  <conditionalFormatting sqref="P80">
    <cfRule type="cellIs" dxfId="2188" priority="1907" stopIfTrue="1" operator="equal">
      <formula>"2002 г. крайно ДТ с-до"</formula>
    </cfRule>
  </conditionalFormatting>
  <conditionalFormatting sqref="O71">
    <cfRule type="cellIs" dxfId="2187" priority="1905" stopIfTrue="1" operator="equal">
      <formula>"2002 г. крайно ДТ с-до"</formula>
    </cfRule>
  </conditionalFormatting>
  <conditionalFormatting sqref="N82">
    <cfRule type="cellIs" dxfId="2186" priority="1887" stopIfTrue="1" operator="lessThan">
      <formula>0</formula>
    </cfRule>
  </conditionalFormatting>
  <conditionalFormatting sqref="P91">
    <cfRule type="cellIs" dxfId="2185" priority="1870" stopIfTrue="1" operator="equal">
      <formula>"2002 г. крайно ДТ с-до"</formula>
    </cfRule>
  </conditionalFormatting>
  <conditionalFormatting sqref="N69">
    <cfRule type="cellIs" dxfId="2184" priority="1867" stopIfTrue="1" operator="lessThan">
      <formula>0</formula>
    </cfRule>
  </conditionalFormatting>
  <conditionalFormatting sqref="N72">
    <cfRule type="cellIs" dxfId="2183" priority="1863" stopIfTrue="1" operator="lessThan">
      <formula>0</formula>
    </cfRule>
  </conditionalFormatting>
  <conditionalFormatting sqref="N78">
    <cfRule type="cellIs" dxfId="2182" priority="1859" stopIfTrue="1" operator="lessThan">
      <formula>0</formula>
    </cfRule>
  </conditionalFormatting>
  <conditionalFormatting sqref="O79:P79">
    <cfRule type="cellIs" dxfId="2181" priority="1857" stopIfTrue="1" operator="lessThan">
      <formula>0</formula>
    </cfRule>
  </conditionalFormatting>
  <conditionalFormatting sqref="R79:S79">
    <cfRule type="cellIs" dxfId="2180" priority="1856" stopIfTrue="1" operator="lessThan">
      <formula>0</formula>
    </cfRule>
  </conditionalFormatting>
  <conditionalFormatting sqref="N83">
    <cfRule type="cellIs" dxfId="2179" priority="1854" stopIfTrue="1" operator="lessThan">
      <formula>0</formula>
    </cfRule>
  </conditionalFormatting>
  <conditionalFormatting sqref="N89">
    <cfRule type="cellIs" dxfId="2178" priority="1851" stopIfTrue="1" operator="lessThan">
      <formula>0</formula>
    </cfRule>
  </conditionalFormatting>
  <conditionalFormatting sqref="O91">
    <cfRule type="cellIs" dxfId="2177" priority="1848" stopIfTrue="1" operator="lessThan">
      <formula>0</formula>
    </cfRule>
  </conditionalFormatting>
  <conditionalFormatting sqref="P92">
    <cfRule type="cellIs" dxfId="2176" priority="1845" stopIfTrue="1" operator="notEqual">
      <formula>0</formula>
    </cfRule>
  </conditionalFormatting>
  <conditionalFormatting sqref="P93">
    <cfRule type="cellIs" dxfId="2175" priority="1843" stopIfTrue="1" operator="notEqual">
      <formula>0</formula>
    </cfRule>
  </conditionalFormatting>
  <conditionalFormatting sqref="P94">
    <cfRule type="cellIs" dxfId="2174" priority="1842" stopIfTrue="1" operator="notEqual">
      <formula>0</formula>
    </cfRule>
  </conditionalFormatting>
  <conditionalFormatting sqref="P81:P83">
    <cfRule type="cellIs" dxfId="2173" priority="1841" stopIfTrue="1" operator="lessThan">
      <formula>0</formula>
    </cfRule>
  </conditionalFormatting>
  <conditionalFormatting sqref="P81:P83">
    <cfRule type="cellIs" dxfId="2172" priority="1840" stopIfTrue="1" operator="lessThan">
      <formula>0</formula>
    </cfRule>
  </conditionalFormatting>
  <conditionalFormatting sqref="P81">
    <cfRule type="cellIs" dxfId="2171" priority="1839" stopIfTrue="1" operator="notEqual">
      <formula>0</formula>
    </cfRule>
  </conditionalFormatting>
  <conditionalFormatting sqref="P82">
    <cfRule type="cellIs" dxfId="2170" priority="1838" stopIfTrue="1" operator="notEqual">
      <formula>0</formula>
    </cfRule>
  </conditionalFormatting>
  <conditionalFormatting sqref="P83">
    <cfRule type="cellIs" dxfId="2169" priority="1837" stopIfTrue="1" operator="notEqual">
      <formula>0</formula>
    </cfRule>
  </conditionalFormatting>
  <conditionalFormatting sqref="S90 S92:S95 S97">
    <cfRule type="cellIs" dxfId="2168" priority="1836" stopIfTrue="1" operator="lessThan">
      <formula>0</formula>
    </cfRule>
  </conditionalFormatting>
  <conditionalFormatting sqref="S90 S92:S95 S97">
    <cfRule type="cellIs" dxfId="2167" priority="1834" stopIfTrue="1" operator="lessThan">
      <formula>0</formula>
    </cfRule>
  </conditionalFormatting>
  <conditionalFormatting sqref="S80">
    <cfRule type="cellIs" dxfId="2166" priority="1833" stopIfTrue="1" operator="equal">
      <formula>"2002 г. крайно ДТ с-до"</formula>
    </cfRule>
  </conditionalFormatting>
  <conditionalFormatting sqref="S91">
    <cfRule type="cellIs" dxfId="2165" priority="1832" stopIfTrue="1" operator="equal">
      <formula>"2002 г. крайно ДТ с-до"</formula>
    </cfRule>
  </conditionalFormatting>
  <conditionalFormatting sqref="S92">
    <cfRule type="cellIs" dxfId="2164" priority="1831" stopIfTrue="1" operator="notEqual">
      <formula>0</formula>
    </cfRule>
  </conditionalFormatting>
  <conditionalFormatting sqref="S93">
    <cfRule type="cellIs" dxfId="2163" priority="1830" stopIfTrue="1" operator="notEqual">
      <formula>0</formula>
    </cfRule>
  </conditionalFormatting>
  <conditionalFormatting sqref="S94">
    <cfRule type="cellIs" dxfId="2162" priority="1829" stopIfTrue="1" operator="notEqual">
      <formula>0</formula>
    </cfRule>
  </conditionalFormatting>
  <conditionalFormatting sqref="S81:S83">
    <cfRule type="cellIs" dxfId="2161" priority="1828" stopIfTrue="1" operator="lessThan">
      <formula>0</formula>
    </cfRule>
  </conditionalFormatting>
  <conditionalFormatting sqref="S81:S83">
    <cfRule type="cellIs" dxfId="2160" priority="1827" stopIfTrue="1" operator="lessThan">
      <formula>0</formula>
    </cfRule>
  </conditionalFormatting>
  <conditionalFormatting sqref="S81">
    <cfRule type="cellIs" dxfId="2159" priority="1826" stopIfTrue="1" operator="notEqual">
      <formula>0</formula>
    </cfRule>
  </conditionalFormatting>
  <conditionalFormatting sqref="S82">
    <cfRule type="cellIs" dxfId="2158" priority="1825" stopIfTrue="1" operator="notEqual">
      <formula>0</formula>
    </cfRule>
  </conditionalFormatting>
  <conditionalFormatting sqref="S83">
    <cfRule type="cellIs" dxfId="2157" priority="1824" stopIfTrue="1" operator="notEqual">
      <formula>0</formula>
    </cfRule>
  </conditionalFormatting>
  <conditionalFormatting sqref="S15">
    <cfRule type="cellIs" dxfId="2156" priority="1811" stopIfTrue="1" operator="lessThan">
      <formula>0</formula>
    </cfRule>
  </conditionalFormatting>
  <conditionalFormatting sqref="S16">
    <cfRule type="cellIs" dxfId="2155" priority="1810" stopIfTrue="1" operator="lessThan">
      <formula>0</formula>
    </cfRule>
  </conditionalFormatting>
  <conditionalFormatting sqref="R80">
    <cfRule type="cellIs" dxfId="2154" priority="1809" stopIfTrue="1" operator="lessThan">
      <formula>0</formula>
    </cfRule>
  </conditionalFormatting>
  <conditionalFormatting sqref="R91">
    <cfRule type="cellIs" dxfId="2153" priority="1808" stopIfTrue="1" operator="lessThan">
      <formula>0</formula>
    </cfRule>
  </conditionalFormatting>
  <conditionalFormatting sqref="P69">
    <cfRule type="cellIs" dxfId="2152" priority="1807" stopIfTrue="1" operator="equal">
      <formula>"2002 г. крайно ДТ с-до"</formula>
    </cfRule>
  </conditionalFormatting>
  <conditionalFormatting sqref="P72">
    <cfRule type="cellIs" dxfId="2151" priority="1806" stopIfTrue="1" operator="equal">
      <formula>"2002 г. крайно ДТ с-до"</formula>
    </cfRule>
  </conditionalFormatting>
  <conditionalFormatting sqref="P78">
    <cfRule type="cellIs" dxfId="2150" priority="1805" stopIfTrue="1" operator="equal">
      <formula>"2002 г. крайно ДТ с-до"</formula>
    </cfRule>
  </conditionalFormatting>
  <conditionalFormatting sqref="N85">
    <cfRule type="cellIs" dxfId="2149" priority="1803" stopIfTrue="1" operator="lessThan">
      <formula>0</formula>
    </cfRule>
  </conditionalFormatting>
  <conditionalFormatting sqref="O85">
    <cfRule type="cellIs" dxfId="2148" priority="1804" stopIfTrue="1" operator="equal">
      <formula>"2002 г. крайно ДТ с-до"</formula>
    </cfRule>
  </conditionalFormatting>
  <conditionalFormatting sqref="R85">
    <cfRule type="cellIs" dxfId="2147" priority="1802" stopIfTrue="1" operator="equal">
      <formula>"2002 г. крайно ДТ с-до"</formula>
    </cfRule>
  </conditionalFormatting>
  <conditionalFormatting sqref="O82">
    <cfRule type="cellIs" dxfId="2146" priority="1708" stopIfTrue="1" operator="equal">
      <formula>"2002 г. крайно ДТ с-до"</formula>
    </cfRule>
  </conditionalFormatting>
  <conditionalFormatting sqref="N86">
    <cfRule type="cellIs" dxfId="2145" priority="1800" stopIfTrue="1" operator="lessThan">
      <formula>0</formula>
    </cfRule>
  </conditionalFormatting>
  <conditionalFormatting sqref="R82">
    <cfRule type="cellIs" dxfId="2144" priority="1706" stopIfTrue="1" operator="equal">
      <formula>"2002 г. крайно ДТ с-до"</formula>
    </cfRule>
  </conditionalFormatting>
  <conditionalFormatting sqref="O88">
    <cfRule type="cellIs" dxfId="2143" priority="1705" stopIfTrue="1" operator="equal">
      <formula>"2002 г. крайно ДТ с-до"</formula>
    </cfRule>
  </conditionalFormatting>
  <conditionalFormatting sqref="R88">
    <cfRule type="cellIs" dxfId="2142" priority="1704" stopIfTrue="1" operator="equal">
      <formula>"2002 г. крайно ДТ с-до"</formula>
    </cfRule>
  </conditionalFormatting>
  <conditionalFormatting sqref="P43:P44">
    <cfRule type="cellIs" dxfId="2141" priority="1701" stopIfTrue="1" operator="lessThan">
      <formula>0</formula>
    </cfRule>
  </conditionalFormatting>
  <conditionalFormatting sqref="O44">
    <cfRule type="cellIs" dxfId="2140" priority="1702" stopIfTrue="1" operator="lessThan">
      <formula>0</formula>
    </cfRule>
  </conditionalFormatting>
  <conditionalFormatting sqref="O43">
    <cfRule type="cellIs" dxfId="2139" priority="1703" stopIfTrue="1" operator="lessThan">
      <formula>0</formula>
    </cfRule>
  </conditionalFormatting>
  <conditionalFormatting sqref="R43">
    <cfRule type="cellIs" dxfId="2138" priority="1700" stopIfTrue="1" operator="lessThan">
      <formula>0</formula>
    </cfRule>
  </conditionalFormatting>
  <conditionalFormatting sqref="R44">
    <cfRule type="cellIs" dxfId="2137" priority="1699" stopIfTrue="1" operator="lessThan">
      <formula>0</formula>
    </cfRule>
  </conditionalFormatting>
  <conditionalFormatting sqref="S43:S44">
    <cfRule type="cellIs" dxfId="2136" priority="1698" stopIfTrue="1" operator="lessThan">
      <formula>0</formula>
    </cfRule>
  </conditionalFormatting>
  <conditionalFormatting sqref="O42">
    <cfRule type="cellIs" dxfId="2135" priority="1697" stopIfTrue="1" operator="lessThan">
      <formula>0</formula>
    </cfRule>
  </conditionalFormatting>
  <conditionalFormatting sqref="R42">
    <cfRule type="cellIs" dxfId="2134" priority="1696" stopIfTrue="1" operator="lessThan">
      <formula>0</formula>
    </cfRule>
  </conditionalFormatting>
  <conditionalFormatting sqref="R50">
    <cfRule type="cellIs" dxfId="2133" priority="1692" stopIfTrue="1" operator="lessThan">
      <formula>0</formula>
    </cfRule>
  </conditionalFormatting>
  <conditionalFormatting sqref="O50">
    <cfRule type="cellIs" dxfId="2132" priority="1695" stopIfTrue="1" operator="lessThan">
      <formula>0</formula>
    </cfRule>
  </conditionalFormatting>
  <conditionalFormatting sqref="O51">
    <cfRule type="cellIs" dxfId="2131" priority="1689" stopIfTrue="1" operator="lessThan">
      <formula>0</formula>
    </cfRule>
  </conditionalFormatting>
  <conditionalFormatting sqref="R51">
    <cfRule type="cellIs" dxfId="2130" priority="1688" stopIfTrue="1" operator="lessThan">
      <formula>0</formula>
    </cfRule>
  </conditionalFormatting>
  <conditionalFormatting sqref="P46:P47">
    <cfRule type="cellIs" dxfId="2129" priority="1685" stopIfTrue="1" operator="lessThan">
      <formula>0</formula>
    </cfRule>
  </conditionalFormatting>
  <conditionalFormatting sqref="O47">
    <cfRule type="cellIs" dxfId="2128" priority="1686" stopIfTrue="1" operator="lessThan">
      <formula>0</formula>
    </cfRule>
  </conditionalFormatting>
  <conditionalFormatting sqref="O46">
    <cfRule type="cellIs" dxfId="2127" priority="1687" stopIfTrue="1" operator="lessThan">
      <formula>0</formula>
    </cfRule>
  </conditionalFormatting>
  <conditionalFormatting sqref="R46">
    <cfRule type="cellIs" dxfId="2126" priority="1684" stopIfTrue="1" operator="lessThan">
      <formula>0</formula>
    </cfRule>
  </conditionalFormatting>
  <conditionalFormatting sqref="R47">
    <cfRule type="cellIs" dxfId="2125" priority="1683" stopIfTrue="1" operator="lessThan">
      <formula>0</formula>
    </cfRule>
  </conditionalFormatting>
  <conditionalFormatting sqref="S46:S47">
    <cfRule type="cellIs" dxfId="2124" priority="1682" stopIfTrue="1" operator="lessThan">
      <formula>0</formula>
    </cfRule>
  </conditionalFormatting>
  <conditionalFormatting sqref="E2:L2 C8">
    <cfRule type="cellIs" dxfId="2123" priority="1667" stopIfTrue="1" operator="equal">
      <formula>0</formula>
    </cfRule>
  </conditionalFormatting>
  <conditionalFormatting sqref="O20:P20">
    <cfRule type="cellIs" dxfId="2122" priority="1666" stopIfTrue="1" operator="lessThan">
      <formula>0</formula>
    </cfRule>
  </conditionalFormatting>
  <conditionalFormatting sqref="P20">
    <cfRule type="cellIs" dxfId="2121" priority="1665" stopIfTrue="1" operator="notEqual">
      <formula>0</formula>
    </cfRule>
  </conditionalFormatting>
  <conditionalFormatting sqref="O20">
    <cfRule type="cellIs" dxfId="2120" priority="1664" stopIfTrue="1" operator="notEqual">
      <formula>"O K"</formula>
    </cfRule>
  </conditionalFormatting>
  <conditionalFormatting sqref="R20:S20">
    <cfRule type="cellIs" dxfId="2119" priority="1663" stopIfTrue="1" operator="lessThan">
      <formula>0</formula>
    </cfRule>
  </conditionalFormatting>
  <conditionalFormatting sqref="S20">
    <cfRule type="cellIs" dxfId="2118" priority="1662" stopIfTrue="1" operator="notEqual">
      <formula>0</formula>
    </cfRule>
  </conditionalFormatting>
  <conditionalFormatting sqref="R20">
    <cfRule type="cellIs" dxfId="2117" priority="1661" stopIfTrue="1" operator="notEqual">
      <formula>"O K"</formula>
    </cfRule>
  </conditionalFormatting>
  <conditionalFormatting sqref="P28">
    <cfRule type="cellIs" dxfId="2116" priority="1660" stopIfTrue="1" operator="lessThan">
      <formula>0</formula>
    </cfRule>
  </conditionalFormatting>
  <conditionalFormatting sqref="P28">
    <cfRule type="cellIs" dxfId="2115" priority="1659" stopIfTrue="1" operator="notEqual">
      <formula>"O K"</formula>
    </cfRule>
  </conditionalFormatting>
  <conditionalFormatting sqref="O28">
    <cfRule type="cellIs" dxfId="2114" priority="1658" stopIfTrue="1" operator="lessThan">
      <formula>0</formula>
    </cfRule>
  </conditionalFormatting>
  <conditionalFormatting sqref="O28">
    <cfRule type="cellIs" dxfId="2113" priority="1657" stopIfTrue="1" operator="notEqual">
      <formula>0</formula>
    </cfRule>
  </conditionalFormatting>
  <conditionalFormatting sqref="S28">
    <cfRule type="cellIs" dxfId="2112" priority="1656" stopIfTrue="1" operator="lessThan">
      <formula>0</formula>
    </cfRule>
  </conditionalFormatting>
  <conditionalFormatting sqref="S28">
    <cfRule type="cellIs" dxfId="2111" priority="1655" stopIfTrue="1" operator="notEqual">
      <formula>"O K"</formula>
    </cfRule>
  </conditionalFormatting>
  <conditionalFormatting sqref="R28">
    <cfRule type="cellIs" dxfId="2110" priority="1654" stopIfTrue="1" operator="lessThan">
      <formula>0</formula>
    </cfRule>
  </conditionalFormatting>
  <conditionalFormatting sqref="R28">
    <cfRule type="cellIs" dxfId="2109" priority="1653" stopIfTrue="1" operator="notEqual">
      <formula>0</formula>
    </cfRule>
  </conditionalFormatting>
  <conditionalFormatting sqref="P34">
    <cfRule type="cellIs" dxfId="2108" priority="1650" stopIfTrue="1" operator="lessThan">
      <formula>0</formula>
    </cfRule>
  </conditionalFormatting>
  <conditionalFormatting sqref="O34">
    <cfRule type="cellIs" dxfId="2107" priority="1652" stopIfTrue="1" operator="lessThan">
      <formula>0</formula>
    </cfRule>
  </conditionalFormatting>
  <conditionalFormatting sqref="O34">
    <cfRule type="cellIs" dxfId="2106" priority="1651" stopIfTrue="1" operator="notEqual">
      <formula>0</formula>
    </cfRule>
  </conditionalFormatting>
  <conditionalFormatting sqref="P34">
    <cfRule type="cellIs" dxfId="2105" priority="1649" stopIfTrue="1" operator="notEqual">
      <formula>"O K"</formula>
    </cfRule>
  </conditionalFormatting>
  <conditionalFormatting sqref="S34">
    <cfRule type="cellIs" dxfId="2104" priority="1646" stopIfTrue="1" operator="lessThan">
      <formula>0</formula>
    </cfRule>
  </conditionalFormatting>
  <conditionalFormatting sqref="R34">
    <cfRule type="cellIs" dxfId="2103" priority="1648" stopIfTrue="1" operator="lessThan">
      <formula>0</formula>
    </cfRule>
  </conditionalFormatting>
  <conditionalFormatting sqref="R34">
    <cfRule type="cellIs" dxfId="2102" priority="1647" stopIfTrue="1" operator="notEqual">
      <formula>0</formula>
    </cfRule>
  </conditionalFormatting>
  <conditionalFormatting sqref="S34">
    <cfRule type="cellIs" dxfId="2101" priority="1645" stopIfTrue="1" operator="notEqual">
      <formula>"O K"</formula>
    </cfRule>
  </conditionalFormatting>
  <conditionalFormatting sqref="P40">
    <cfRule type="cellIs" dxfId="2100" priority="1642" stopIfTrue="1" operator="lessThan">
      <formula>0</formula>
    </cfRule>
  </conditionalFormatting>
  <conditionalFormatting sqref="O40">
    <cfRule type="cellIs" dxfId="2099" priority="1644" stopIfTrue="1" operator="lessThan">
      <formula>0</formula>
    </cfRule>
  </conditionalFormatting>
  <conditionalFormatting sqref="O40">
    <cfRule type="cellIs" dxfId="2098" priority="1643" stopIfTrue="1" operator="notEqual">
      <formula>"O K"</formula>
    </cfRule>
  </conditionalFormatting>
  <conditionalFormatting sqref="P40">
    <cfRule type="cellIs" dxfId="2097" priority="1641" stopIfTrue="1" operator="notEqual">
      <formula>0</formula>
    </cfRule>
  </conditionalFormatting>
  <conditionalFormatting sqref="S40">
    <cfRule type="cellIs" dxfId="2096" priority="1638" stopIfTrue="1" operator="lessThan">
      <formula>0</formula>
    </cfRule>
  </conditionalFormatting>
  <conditionalFormatting sqref="R40">
    <cfRule type="cellIs" dxfId="2095" priority="1640" stopIfTrue="1" operator="lessThan">
      <formula>0</formula>
    </cfRule>
  </conditionalFormatting>
  <conditionalFormatting sqref="R40">
    <cfRule type="cellIs" dxfId="2094" priority="1639" stopIfTrue="1" operator="notEqual">
      <formula>"O K"</formula>
    </cfRule>
  </conditionalFormatting>
  <conditionalFormatting sqref="S40">
    <cfRule type="cellIs" dxfId="2093" priority="1637" stopIfTrue="1" operator="notEqual">
      <formula>0</formula>
    </cfRule>
  </conditionalFormatting>
  <conditionalFormatting sqref="P52">
    <cfRule type="cellIs" dxfId="2092" priority="1634" stopIfTrue="1" operator="lessThan">
      <formula>0</formula>
    </cfRule>
  </conditionalFormatting>
  <conditionalFormatting sqref="O52">
    <cfRule type="cellIs" dxfId="2091" priority="1636" stopIfTrue="1" operator="lessThan">
      <formula>0</formula>
    </cfRule>
  </conditionalFormatting>
  <conditionalFormatting sqref="O52">
    <cfRule type="cellIs" dxfId="2090" priority="1635" stopIfTrue="1" operator="notEqual">
      <formula>0</formula>
    </cfRule>
  </conditionalFormatting>
  <conditionalFormatting sqref="P52">
    <cfRule type="cellIs" dxfId="2089" priority="1633" stopIfTrue="1" operator="notEqual">
      <formula>"O K"</formula>
    </cfRule>
  </conditionalFormatting>
  <conditionalFormatting sqref="S52">
    <cfRule type="cellIs" dxfId="2088" priority="1630" stopIfTrue="1" operator="lessThan">
      <formula>0</formula>
    </cfRule>
  </conditionalFormatting>
  <conditionalFormatting sqref="R52">
    <cfRule type="cellIs" dxfId="2087" priority="1632" stopIfTrue="1" operator="lessThan">
      <formula>0</formula>
    </cfRule>
  </conditionalFormatting>
  <conditionalFormatting sqref="R52">
    <cfRule type="cellIs" dxfId="2086" priority="1631" stopIfTrue="1" operator="notEqual">
      <formula>0</formula>
    </cfRule>
  </conditionalFormatting>
  <conditionalFormatting sqref="S52">
    <cfRule type="cellIs" dxfId="2085" priority="1629" stopIfTrue="1" operator="notEqual">
      <formula>"O K"</formula>
    </cfRule>
  </conditionalFormatting>
  <conditionalFormatting sqref="P50">
    <cfRule type="cellIs" dxfId="2084" priority="1628" stopIfTrue="1" operator="lessThan">
      <formula>0</formula>
    </cfRule>
  </conditionalFormatting>
  <conditionalFormatting sqref="P50">
    <cfRule type="cellIs" dxfId="2083" priority="1627" stopIfTrue="1" operator="notEqual">
      <formula>0</formula>
    </cfRule>
  </conditionalFormatting>
  <conditionalFormatting sqref="P51">
    <cfRule type="cellIs" dxfId="2082" priority="1626" stopIfTrue="1" operator="lessThan">
      <formula>0</formula>
    </cfRule>
  </conditionalFormatting>
  <conditionalFormatting sqref="P51">
    <cfRule type="cellIs" dxfId="2081" priority="1625" stopIfTrue="1" operator="notEqual">
      <formula>0</formula>
    </cfRule>
  </conditionalFormatting>
  <conditionalFormatting sqref="S50">
    <cfRule type="cellIs" dxfId="2080" priority="1624" stopIfTrue="1" operator="lessThan">
      <formula>0</formula>
    </cfRule>
  </conditionalFormatting>
  <conditionalFormatting sqref="S50">
    <cfRule type="cellIs" dxfId="2079" priority="1623" stopIfTrue="1" operator="notEqual">
      <formula>0</formula>
    </cfRule>
  </conditionalFormatting>
  <conditionalFormatting sqref="S51">
    <cfRule type="cellIs" dxfId="2078" priority="1622" stopIfTrue="1" operator="lessThan">
      <formula>0</formula>
    </cfRule>
  </conditionalFormatting>
  <conditionalFormatting sqref="S51">
    <cfRule type="cellIs" dxfId="2077" priority="1621" stopIfTrue="1" operator="notEqual">
      <formula>0</formula>
    </cfRule>
  </conditionalFormatting>
  <conditionalFormatting sqref="P64">
    <cfRule type="cellIs" dxfId="2076" priority="1618" stopIfTrue="1" operator="lessThan">
      <formula>0</formula>
    </cfRule>
  </conditionalFormatting>
  <conditionalFormatting sqref="O64">
    <cfRule type="cellIs" dxfId="2075" priority="1620" stopIfTrue="1" operator="lessThan">
      <formula>0</formula>
    </cfRule>
  </conditionalFormatting>
  <conditionalFormatting sqref="O64">
    <cfRule type="cellIs" dxfId="2074" priority="1619" stopIfTrue="1" operator="notEqual">
      <formula>"O K"</formula>
    </cfRule>
  </conditionalFormatting>
  <conditionalFormatting sqref="P64">
    <cfRule type="cellIs" dxfId="2073" priority="1617" stopIfTrue="1" operator="notEqual">
      <formula>0</formula>
    </cfRule>
  </conditionalFormatting>
  <conditionalFormatting sqref="S64">
    <cfRule type="cellIs" dxfId="2072" priority="1614" stopIfTrue="1" operator="lessThan">
      <formula>0</formula>
    </cfRule>
  </conditionalFormatting>
  <conditionalFormatting sqref="R64">
    <cfRule type="cellIs" dxfId="2071" priority="1616" stopIfTrue="1" operator="lessThan">
      <formula>0</formula>
    </cfRule>
  </conditionalFormatting>
  <conditionalFormatting sqref="R64">
    <cfRule type="cellIs" dxfId="2070" priority="1615" stopIfTrue="1" operator="notEqual">
      <formula>"O K"</formula>
    </cfRule>
  </conditionalFormatting>
  <conditionalFormatting sqref="S64">
    <cfRule type="cellIs" dxfId="2069" priority="1613" stopIfTrue="1" operator="notEqual">
      <formula>0</formula>
    </cfRule>
  </conditionalFormatting>
  <conditionalFormatting sqref="Q67">
    <cfRule type="cellIs" dxfId="2068" priority="1603" stopIfTrue="1" operator="lessThan">
      <formula>0</formula>
    </cfRule>
  </conditionalFormatting>
  <conditionalFormatting sqref="P67">
    <cfRule type="cellIs" dxfId="2067" priority="1600" stopIfTrue="1" operator="lessThan">
      <formula>0</formula>
    </cfRule>
  </conditionalFormatting>
  <conditionalFormatting sqref="O67">
    <cfRule type="cellIs" dxfId="2066" priority="1602" stopIfTrue="1" operator="lessThan">
      <formula>0</formula>
    </cfRule>
  </conditionalFormatting>
  <conditionalFormatting sqref="O67">
    <cfRule type="cellIs" dxfId="2065" priority="1601" stopIfTrue="1" operator="notEqual">
      <formula>"O K"</formula>
    </cfRule>
  </conditionalFormatting>
  <conditionalFormatting sqref="P67">
    <cfRule type="cellIs" dxfId="2064" priority="1599" stopIfTrue="1" operator="notEqual">
      <formula>0</formula>
    </cfRule>
  </conditionalFormatting>
  <conditionalFormatting sqref="S67">
    <cfRule type="cellIs" dxfId="2063" priority="1596" stopIfTrue="1" operator="lessThan">
      <formula>0</formula>
    </cfRule>
  </conditionalFormatting>
  <conditionalFormatting sqref="R67">
    <cfRule type="cellIs" dxfId="2062" priority="1598" stopIfTrue="1" operator="lessThan">
      <formula>0</formula>
    </cfRule>
  </conditionalFormatting>
  <conditionalFormatting sqref="R67">
    <cfRule type="cellIs" dxfId="2061" priority="1597" stopIfTrue="1" operator="notEqual">
      <formula>"O K"</formula>
    </cfRule>
  </conditionalFormatting>
  <conditionalFormatting sqref="S67">
    <cfRule type="cellIs" dxfId="2060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9" priority="1594" stopIfTrue="1" operator="lessThan">
      <formula>0</formula>
    </cfRule>
  </conditionalFormatting>
  <conditionalFormatting sqref="S146:S147">
    <cfRule type="cellIs" dxfId="2058" priority="1526" stopIfTrue="1" operator="lessThan">
      <formula>0</formula>
    </cfRule>
  </conditionalFormatting>
  <conditionalFormatting sqref="S147">
    <cfRule type="cellIs" dxfId="2057" priority="1523" stopIfTrue="1" operator="lessThan">
      <formula>0</formula>
    </cfRule>
  </conditionalFormatting>
  <conditionalFormatting sqref="O122:O123 R122:R123">
    <cfRule type="cellIs" dxfId="2056" priority="1531" stopIfTrue="1" operator="lessThan">
      <formula>0</formula>
    </cfRule>
  </conditionalFormatting>
  <conditionalFormatting sqref="S129:S130">
    <cfRule type="cellIs" dxfId="2055" priority="1527" stopIfTrue="1" operator="lessThan">
      <formula>0</formula>
    </cfRule>
  </conditionalFormatting>
  <conditionalFormatting sqref="R150:S150 O150:P150">
    <cfRule type="cellIs" dxfId="2054" priority="1521" stopIfTrue="1" operator="lessThan">
      <formula>0</formula>
    </cfRule>
  </conditionalFormatting>
  <conditionalFormatting sqref="O160:P160 R160:S160">
    <cfRule type="cellIs" dxfId="2053" priority="1520" stopIfTrue="1" operator="lessThan">
      <formula>0</formula>
    </cfRule>
  </conditionalFormatting>
  <conditionalFormatting sqref="O161:P161 R161:S161">
    <cfRule type="cellIs" dxfId="2052" priority="1460" stopIfTrue="1" operator="lessThan">
      <formula>0</formula>
    </cfRule>
  </conditionalFormatting>
  <conditionalFormatting sqref="S146">
    <cfRule type="cellIs" dxfId="2051" priority="1464" stopIfTrue="1" operator="lessThan">
      <formula>0</formula>
    </cfRule>
  </conditionalFormatting>
  <conditionalFormatting sqref="S129">
    <cfRule type="cellIs" dxfId="2050" priority="1466" stopIfTrue="1" operator="lessThan">
      <formula>0</formula>
    </cfRule>
  </conditionalFormatting>
  <conditionalFormatting sqref="R151:S151 O151:P151">
    <cfRule type="cellIs" dxfId="2049" priority="1461" stopIfTrue="1" operator="lessThan">
      <formula>0</formula>
    </cfRule>
  </conditionalFormatting>
  <conditionalFormatting sqref="S148">
    <cfRule type="cellIs" dxfId="2048" priority="1463" stopIfTrue="1" operator="lessThan">
      <formula>0</formula>
    </cfRule>
  </conditionalFormatting>
  <conditionalFormatting sqref="D4">
    <cfRule type="cellIs" dxfId="2047" priority="1411" stopIfTrue="1" operator="between">
      <formula>1000000000000</formula>
      <formula>9999999999999990</formula>
    </cfRule>
    <cfRule type="cellIs" dxfId="2046" priority="1412" stopIfTrue="1" operator="between">
      <formula>1000000000</formula>
      <formula>999999999999</formula>
    </cfRule>
    <cfRule type="cellIs" dxfId="2045" priority="1413" stopIfTrue="1" operator="between">
      <formula>10000</formula>
      <formula>99999999</formula>
    </cfRule>
    <cfRule type="cellIs" dxfId="2044" priority="1414" stopIfTrue="1" operator="between">
      <formula>10</formula>
      <formula>9999</formula>
    </cfRule>
  </conditionalFormatting>
  <conditionalFormatting sqref="D4">
    <cfRule type="cellIs" dxfId="2043" priority="1410" operator="equal">
      <formula>0</formula>
    </cfRule>
  </conditionalFormatting>
  <conditionalFormatting sqref="A3:C5">
    <cfRule type="cellIs" dxfId="2042" priority="1409" operator="equal">
      <formula>"Код на общински разпоредител с бюджет"</formula>
    </cfRule>
  </conditionalFormatting>
  <conditionalFormatting sqref="O73:P73">
    <cfRule type="cellIs" dxfId="2041" priority="1408" stopIfTrue="1" operator="lessThan">
      <formula>0</formula>
    </cfRule>
  </conditionalFormatting>
  <conditionalFormatting sqref="R74">
    <cfRule type="cellIs" dxfId="2040" priority="1404" stopIfTrue="1" operator="equal">
      <formula>"2002 г. крайно ДТ с-до"</formula>
    </cfRule>
  </conditionalFormatting>
  <conditionalFormatting sqref="R73:S73">
    <cfRule type="cellIs" dxfId="2039" priority="1405" stopIfTrue="1" operator="lessThan">
      <formula>0</formula>
    </cfRule>
  </conditionalFormatting>
  <conditionalFormatting sqref="O74">
    <cfRule type="cellIs" dxfId="2038" priority="1407" stopIfTrue="1" operator="equal">
      <formula>"2002 г. крайно ДТ с-до"</formula>
    </cfRule>
  </conditionalFormatting>
  <conditionalFormatting sqref="N74">
    <cfRule type="cellIs" dxfId="2037" priority="1406" stopIfTrue="1" operator="lessThan">
      <formula>0</formula>
    </cfRule>
  </conditionalFormatting>
  <conditionalFormatting sqref="V100">
    <cfRule type="cellIs" dxfId="2036" priority="1307" stopIfTrue="1" operator="equal">
      <formula>"2002 г. крайно ДТ с-до"</formula>
    </cfRule>
  </conditionalFormatting>
  <conditionalFormatting sqref="N75">
    <cfRule type="cellIs" dxfId="2035" priority="1402" stopIfTrue="1" operator="lessThan">
      <formula>0</formula>
    </cfRule>
  </conditionalFormatting>
  <conditionalFormatting sqref="U107">
    <cfRule type="cellIs" dxfId="2034" priority="1302" stopIfTrue="1" operator="equal">
      <formula>"2002 г. крайно ДТ с-до"</formula>
    </cfRule>
  </conditionalFormatting>
  <conditionalFormatting sqref="P75">
    <cfRule type="cellIs" dxfId="2033" priority="1400" stopIfTrue="1" operator="equal">
      <formula>"2002 г. крайно ДТ с-до"</formula>
    </cfRule>
  </conditionalFormatting>
  <conditionalFormatting sqref="G4:L4">
    <cfRule type="cellIs" dxfId="2032" priority="1399" operator="equal">
      <formula>0</formula>
    </cfRule>
  </conditionalFormatting>
  <conditionalFormatting sqref="U76:V76">
    <cfRule type="cellIs" dxfId="2031" priority="1397" stopIfTrue="1" operator="lessThan">
      <formula>0</formula>
    </cfRule>
  </conditionalFormatting>
  <conditionalFormatting sqref="U68">
    <cfRule type="cellIs" dxfId="2030" priority="1398" stopIfTrue="1" operator="equal">
      <formula>"2002 г. крайно ДТ с-до"</formula>
    </cfRule>
  </conditionalFormatting>
  <conditionalFormatting sqref="U69">
    <cfRule type="cellIs" dxfId="2029" priority="1396" stopIfTrue="1" operator="equal">
      <formula>"2002 г. крайно ДТ с-до"</formula>
    </cfRule>
  </conditionalFormatting>
  <conditionalFormatting sqref="U79:V79">
    <cfRule type="cellIs" dxfId="2028" priority="1395" stopIfTrue="1" operator="lessThan">
      <formula>0</formula>
    </cfRule>
  </conditionalFormatting>
  <conditionalFormatting sqref="V80">
    <cfRule type="cellIs" dxfId="2027" priority="1394" stopIfTrue="1" operator="equal">
      <formula>"2002 г. крайно ДТ с-до"</formula>
    </cfRule>
  </conditionalFormatting>
  <conditionalFormatting sqref="U80">
    <cfRule type="cellIs" dxfId="2026" priority="1393" stopIfTrue="1" operator="lessThan">
      <formula>0</formula>
    </cfRule>
  </conditionalFormatting>
  <conditionalFormatting sqref="U73:V73">
    <cfRule type="cellIs" dxfId="2025" priority="1392" stopIfTrue="1" operator="lessThan">
      <formula>0</formula>
    </cfRule>
  </conditionalFormatting>
  <conditionalFormatting sqref="U71">
    <cfRule type="cellIs" dxfId="2024" priority="1391" stopIfTrue="1" operator="equal">
      <formula>"2002 г. крайно ДТ с-до"</formula>
    </cfRule>
  </conditionalFormatting>
  <conditionalFormatting sqref="U72">
    <cfRule type="cellIs" dxfId="2023" priority="1390" stopIfTrue="1" operator="equal">
      <formula>"2002 г. крайно ДТ с-до"</formula>
    </cfRule>
  </conditionalFormatting>
  <conditionalFormatting sqref="U74">
    <cfRule type="cellIs" dxfId="2022" priority="1389" stopIfTrue="1" operator="equal">
      <formula>"2002 г. крайно ДТ с-до"</formula>
    </cfRule>
  </conditionalFormatting>
  <conditionalFormatting sqref="U75">
    <cfRule type="cellIs" dxfId="2021" priority="1388" stopIfTrue="1" operator="equal">
      <formula>"2002 г. крайно ДТ с-до"</formula>
    </cfRule>
  </conditionalFormatting>
  <conditionalFormatting sqref="U77">
    <cfRule type="cellIs" dxfId="2020" priority="1387" stopIfTrue="1" operator="equal">
      <formula>"2002 г. крайно ДТ с-до"</formula>
    </cfRule>
  </conditionalFormatting>
  <conditionalFormatting sqref="U78">
    <cfRule type="cellIs" dxfId="2019" priority="1386" stopIfTrue="1" operator="equal">
      <formula>"2002 г. крайно ДТ с-до"</formula>
    </cfRule>
  </conditionalFormatting>
  <conditionalFormatting sqref="U82">
    <cfRule type="cellIs" dxfId="2018" priority="1385" stopIfTrue="1" operator="equal">
      <formula>"2002 г. крайно ДТ с-до"</formula>
    </cfRule>
  </conditionalFormatting>
  <conditionalFormatting sqref="U83">
    <cfRule type="cellIs" dxfId="2017" priority="1384" stopIfTrue="1" operator="equal">
      <formula>"2002 г. крайно ДТ с-до"</formula>
    </cfRule>
  </conditionalFormatting>
  <conditionalFormatting sqref="U85">
    <cfRule type="cellIs" dxfId="2016" priority="1383" stopIfTrue="1" operator="equal">
      <formula>"2002 г. крайно ДТ с-до"</formula>
    </cfRule>
  </conditionalFormatting>
  <conditionalFormatting sqref="U86">
    <cfRule type="cellIs" dxfId="2015" priority="1382" stopIfTrue="1" operator="equal">
      <formula>"2002 г. крайно ДТ с-до"</formula>
    </cfRule>
  </conditionalFormatting>
  <conditionalFormatting sqref="U88">
    <cfRule type="cellIs" dxfId="2014" priority="1381" stopIfTrue="1" operator="equal">
      <formula>"2002 г. крайно ДТ с-до"</formula>
    </cfRule>
  </conditionalFormatting>
  <conditionalFormatting sqref="U89">
    <cfRule type="cellIs" dxfId="2013" priority="1380" stopIfTrue="1" operator="equal">
      <formula>"2002 г. крайно ДТ с-до"</formula>
    </cfRule>
  </conditionalFormatting>
  <conditionalFormatting sqref="V91">
    <cfRule type="cellIs" dxfId="2012" priority="1379" stopIfTrue="1" operator="equal">
      <formula>"2002 г. крайно ДТ с-до"</formula>
    </cfRule>
  </conditionalFormatting>
  <conditionalFormatting sqref="U91">
    <cfRule type="cellIs" dxfId="2011" priority="1378" stopIfTrue="1" operator="lessThan">
      <formula>0</formula>
    </cfRule>
  </conditionalFormatting>
  <conditionalFormatting sqref="V103">
    <cfRule type="cellIs" dxfId="2010" priority="1376" stopIfTrue="1" operator="lessThan">
      <formula>0</formula>
    </cfRule>
  </conditionalFormatting>
  <conditionalFormatting sqref="V106">
    <cfRule type="cellIs" dxfId="2009" priority="1374" stopIfTrue="1" operator="lessThan">
      <formula>0</formula>
    </cfRule>
  </conditionalFormatting>
  <conditionalFormatting sqref="U107">
    <cfRule type="cellIs" dxfId="2008" priority="1372" stopIfTrue="1" operator="lessThan">
      <formula>0</formula>
    </cfRule>
  </conditionalFormatting>
  <conditionalFormatting sqref="V100">
    <cfRule type="cellIs" dxfId="2007" priority="1371" stopIfTrue="1" operator="lessThan">
      <formula>0</formula>
    </cfRule>
  </conditionalFormatting>
  <conditionalFormatting sqref="U98">
    <cfRule type="cellIs" dxfId="2006" priority="1370" stopIfTrue="1" operator="equal">
      <formula>"2002 г. крайно ДТ с-до"</formula>
    </cfRule>
  </conditionalFormatting>
  <conditionalFormatting sqref="U99">
    <cfRule type="cellIs" dxfId="2005" priority="1369" stopIfTrue="1" operator="equal">
      <formula>"2002 г. крайно ДТ с-до"</formula>
    </cfRule>
  </conditionalFormatting>
  <conditionalFormatting sqref="U101">
    <cfRule type="cellIs" dxfId="2004" priority="1368" stopIfTrue="1" operator="equal">
      <formula>"2002 г. крайно ДТ с-до"</formula>
    </cfRule>
  </conditionalFormatting>
  <conditionalFormatting sqref="U102">
    <cfRule type="cellIs" dxfId="2003" priority="1367" stopIfTrue="1" operator="equal">
      <formula>"2002 г. крайно ДТ с-до"</formula>
    </cfRule>
  </conditionalFormatting>
  <conditionalFormatting sqref="U104">
    <cfRule type="cellIs" dxfId="2002" priority="1366" stopIfTrue="1" operator="equal">
      <formula>"2002 г. крайно ДТ с-до"</formula>
    </cfRule>
  </conditionalFormatting>
  <conditionalFormatting sqref="U105">
    <cfRule type="cellIs" dxfId="2001" priority="1365" stopIfTrue="1" operator="equal">
      <formula>"2002 г. крайно ДТ с-до"</formula>
    </cfRule>
  </conditionalFormatting>
  <conditionalFormatting sqref="U104">
    <cfRule type="cellIs" dxfId="2000" priority="1355" stopIfTrue="1" operator="lessThan">
      <formula>0</formula>
    </cfRule>
  </conditionalFormatting>
  <conditionalFormatting sqref="U107">
    <cfRule type="cellIs" dxfId="1999" priority="1353" stopIfTrue="1" operator="lessThan">
      <formula>0</formula>
    </cfRule>
  </conditionalFormatting>
  <conditionalFormatting sqref="U108">
    <cfRule type="cellIs" dxfId="1998" priority="1351" stopIfTrue="1" operator="lessThan">
      <formula>0</formula>
    </cfRule>
  </conditionalFormatting>
  <conditionalFormatting sqref="U101">
    <cfRule type="cellIs" dxfId="1997" priority="1350" stopIfTrue="1" operator="lessThan">
      <formula>0</formula>
    </cfRule>
  </conditionalFormatting>
  <conditionalFormatting sqref="U99">
    <cfRule type="cellIs" dxfId="1996" priority="1349" stopIfTrue="1" operator="equal">
      <formula>"2002 г. крайно ДТ с-до"</formula>
    </cfRule>
  </conditionalFormatting>
  <conditionalFormatting sqref="V100">
    <cfRule type="cellIs" dxfId="1995" priority="1348" stopIfTrue="1" operator="equal">
      <formula>"2002 г. крайно ДТ с-до"</formula>
    </cfRule>
  </conditionalFormatting>
  <conditionalFormatting sqref="U102">
    <cfRule type="cellIs" dxfId="1994" priority="1347" stopIfTrue="1" operator="equal">
      <formula>"2002 г. крайно ДТ с-до"</formula>
    </cfRule>
  </conditionalFormatting>
  <conditionalFormatting sqref="V103">
    <cfRule type="cellIs" dxfId="1993" priority="1346" stopIfTrue="1" operator="equal">
      <formula>"2002 г. крайно ДТ с-до"</formula>
    </cfRule>
  </conditionalFormatting>
  <conditionalFormatting sqref="U105">
    <cfRule type="cellIs" dxfId="1992" priority="1345" stopIfTrue="1" operator="equal">
      <formula>"2002 г. крайно ДТ с-до"</formula>
    </cfRule>
  </conditionalFormatting>
  <conditionalFormatting sqref="V106">
    <cfRule type="cellIs" dxfId="1991" priority="1344" stopIfTrue="1" operator="equal">
      <formula>"2002 г. крайно ДТ с-до"</formula>
    </cfRule>
  </conditionalFormatting>
  <conditionalFormatting sqref="U104">
    <cfRule type="cellIs" dxfId="1990" priority="1334" stopIfTrue="1" operator="lessThan">
      <formula>0</formula>
    </cfRule>
  </conditionalFormatting>
  <conditionalFormatting sqref="U107">
    <cfRule type="cellIs" dxfId="1989" priority="1332" stopIfTrue="1" operator="lessThan">
      <formula>0</formula>
    </cfRule>
  </conditionalFormatting>
  <conditionalFormatting sqref="U108">
    <cfRule type="cellIs" dxfId="1988" priority="1330" stopIfTrue="1" operator="lessThan">
      <formula>0</formula>
    </cfRule>
  </conditionalFormatting>
  <conditionalFormatting sqref="U101">
    <cfRule type="cellIs" dxfId="1987" priority="1329" stopIfTrue="1" operator="lessThan">
      <formula>0</formula>
    </cfRule>
  </conditionalFormatting>
  <conditionalFormatting sqref="U99">
    <cfRule type="cellIs" dxfId="1986" priority="1328" stopIfTrue="1" operator="equal">
      <formula>"2002 г. крайно ДТ с-до"</formula>
    </cfRule>
  </conditionalFormatting>
  <conditionalFormatting sqref="V100">
    <cfRule type="cellIs" dxfId="1985" priority="1327" stopIfTrue="1" operator="equal">
      <formula>"2002 г. крайно ДТ с-до"</formula>
    </cfRule>
  </conditionalFormatting>
  <conditionalFormatting sqref="U102">
    <cfRule type="cellIs" dxfId="1984" priority="1326" stopIfTrue="1" operator="equal">
      <formula>"2002 г. крайно ДТ с-до"</formula>
    </cfRule>
  </conditionalFormatting>
  <conditionalFormatting sqref="V103">
    <cfRule type="cellIs" dxfId="1983" priority="1325" stopIfTrue="1" operator="equal">
      <formula>"2002 г. крайно ДТ с-до"</formula>
    </cfRule>
  </conditionalFormatting>
  <conditionalFormatting sqref="U105">
    <cfRule type="cellIs" dxfId="1982" priority="1324" stopIfTrue="1" operator="equal">
      <formula>"2002 г. крайно ДТ с-до"</formula>
    </cfRule>
  </conditionalFormatting>
  <conditionalFormatting sqref="V106">
    <cfRule type="cellIs" dxfId="1981" priority="1323" stopIfTrue="1" operator="equal">
      <formula>"2002 г. крайно ДТ с-до"</formula>
    </cfRule>
  </conditionalFormatting>
  <conditionalFormatting sqref="U98">
    <cfRule type="cellIs" dxfId="1980" priority="1312" stopIfTrue="1" operator="equal">
      <formula>"2002 г. крайно ДТ с-до"</formula>
    </cfRule>
  </conditionalFormatting>
  <conditionalFormatting sqref="U105">
    <cfRule type="cellIs" dxfId="1979" priority="1313" stopIfTrue="1" operator="lessThan">
      <formula>0</formula>
    </cfRule>
  </conditionalFormatting>
  <conditionalFormatting sqref="U108">
    <cfRule type="cellIs" dxfId="1978" priority="1311" stopIfTrue="1" operator="lessThan">
      <formula>0</formula>
    </cfRule>
  </conditionalFormatting>
  <conditionalFormatting sqref="V109">
    <cfRule type="cellIs" dxfId="1977" priority="1310" stopIfTrue="1" operator="equal">
      <formula>"2002 г. крайно ДТ с-до"</formula>
    </cfRule>
  </conditionalFormatting>
  <conditionalFormatting sqref="R188">
    <cfRule type="cellIs" dxfId="1976" priority="1092" stopIfTrue="1" operator="lessThan">
      <formula>0</formula>
    </cfRule>
  </conditionalFormatting>
  <conditionalFormatting sqref="U102">
    <cfRule type="cellIs" dxfId="1975" priority="1308" stopIfTrue="1" operator="lessThan">
      <formula>0</formula>
    </cfRule>
  </conditionalFormatting>
  <conditionalFormatting sqref="U101">
    <cfRule type="cellIs" dxfId="1974" priority="1306" stopIfTrue="1" operator="equal">
      <formula>"2002 г. крайно ДТ с-до"</formula>
    </cfRule>
  </conditionalFormatting>
  <conditionalFormatting sqref="V103">
    <cfRule type="cellIs" dxfId="1973" priority="1305" stopIfTrue="1" operator="equal">
      <formula>"2002 г. крайно ДТ с-до"</formula>
    </cfRule>
  </conditionalFormatting>
  <conditionalFormatting sqref="U104">
    <cfRule type="cellIs" dxfId="1972" priority="1304" stopIfTrue="1" operator="equal">
      <formula>"2002 г. крайно ДТ с-до"</formula>
    </cfRule>
  </conditionalFormatting>
  <conditionalFormatting sqref="V106">
    <cfRule type="cellIs" dxfId="1971" priority="1303" stopIfTrue="1" operator="equal">
      <formula>"2002 г. крайно ДТ с-до"</formula>
    </cfRule>
  </conditionalFormatting>
  <conditionalFormatting sqref="V120">
    <cfRule type="cellIs" dxfId="1970" priority="1295" stopIfTrue="1" operator="equal">
      <formula>"2002 г. крайно ДТ с-до"</formula>
    </cfRule>
  </conditionalFormatting>
  <conditionalFormatting sqref="R185">
    <cfRule type="cellIs" dxfId="1969" priority="1077" stopIfTrue="1" operator="lessThan">
      <formula>0</formula>
    </cfRule>
  </conditionalFormatting>
  <conditionalFormatting sqref="U104">
    <cfRule type="cellIs" dxfId="1968" priority="1292" stopIfTrue="1" operator="lessThan">
      <formula>0</formula>
    </cfRule>
  </conditionalFormatting>
  <conditionalFormatting sqref="U107">
    <cfRule type="cellIs" dxfId="1967" priority="1290" stopIfTrue="1" operator="lessThan">
      <formula>0</formula>
    </cfRule>
  </conditionalFormatting>
  <conditionalFormatting sqref="U108">
    <cfRule type="cellIs" dxfId="1966" priority="1288" stopIfTrue="1" operator="lessThan">
      <formula>0</formula>
    </cfRule>
  </conditionalFormatting>
  <conditionalFormatting sqref="U101">
    <cfRule type="cellIs" dxfId="1965" priority="1287" stopIfTrue="1" operator="lessThan">
      <formula>0</formula>
    </cfRule>
  </conditionalFormatting>
  <conditionalFormatting sqref="U99">
    <cfRule type="cellIs" dxfId="1964" priority="1286" stopIfTrue="1" operator="equal">
      <formula>"2002 г. крайно ДТ с-до"</formula>
    </cfRule>
  </conditionalFormatting>
  <conditionalFormatting sqref="V100">
    <cfRule type="cellIs" dxfId="1963" priority="1285" stopIfTrue="1" operator="equal">
      <formula>"2002 г. крайно ДТ с-до"</formula>
    </cfRule>
  </conditionalFormatting>
  <conditionalFormatting sqref="U102">
    <cfRule type="cellIs" dxfId="1962" priority="1284" stopIfTrue="1" operator="equal">
      <formula>"2002 г. крайно ДТ с-до"</formula>
    </cfRule>
  </conditionalFormatting>
  <conditionalFormatting sqref="V103">
    <cfRule type="cellIs" dxfId="1961" priority="1283" stopIfTrue="1" operator="equal">
      <formula>"2002 г. крайно ДТ с-до"</formula>
    </cfRule>
  </conditionalFormatting>
  <conditionalFormatting sqref="U105">
    <cfRule type="cellIs" dxfId="1960" priority="1282" stopIfTrue="1" operator="equal">
      <formula>"2002 г. крайно ДТ с-до"</formula>
    </cfRule>
  </conditionalFormatting>
  <conditionalFormatting sqref="V106">
    <cfRule type="cellIs" dxfId="1959" priority="1281" stopIfTrue="1" operator="equal">
      <formula>"2002 г. крайно ДТ с-до"</formula>
    </cfRule>
  </conditionalFormatting>
  <conditionalFormatting sqref="U98">
    <cfRule type="cellIs" dxfId="1958" priority="1270" stopIfTrue="1" operator="equal">
      <formula>"2002 г. крайно ДТ с-до"</formula>
    </cfRule>
  </conditionalFormatting>
  <conditionalFormatting sqref="U105">
    <cfRule type="cellIs" dxfId="1957" priority="1271" stopIfTrue="1" operator="lessThan">
      <formula>0</formula>
    </cfRule>
  </conditionalFormatting>
  <conditionalFormatting sqref="U108">
    <cfRule type="cellIs" dxfId="1956" priority="1269" stopIfTrue="1" operator="lessThan">
      <formula>0</formula>
    </cfRule>
  </conditionalFormatting>
  <conditionalFormatting sqref="V109">
    <cfRule type="cellIs" dxfId="1955" priority="1268" stopIfTrue="1" operator="equal">
      <formula>"2002 г. крайно ДТ с-до"</formula>
    </cfRule>
  </conditionalFormatting>
  <conditionalFormatting sqref="R182">
    <cfRule type="cellIs" dxfId="1954" priority="1051" stopIfTrue="1" operator="lessThan">
      <formula>0</formula>
    </cfRule>
  </conditionalFormatting>
  <conditionalFormatting sqref="U102">
    <cfRule type="cellIs" dxfId="1953" priority="1266" stopIfTrue="1" operator="lessThan">
      <formula>0</formula>
    </cfRule>
  </conditionalFormatting>
  <conditionalFormatting sqref="V100">
    <cfRule type="cellIs" dxfId="1952" priority="1265" stopIfTrue="1" operator="equal">
      <formula>"2002 г. крайно ДТ с-до"</formula>
    </cfRule>
  </conditionalFormatting>
  <conditionalFormatting sqref="U101">
    <cfRule type="cellIs" dxfId="1951" priority="1264" stopIfTrue="1" operator="equal">
      <formula>"2002 г. крайно ДТ с-до"</formula>
    </cfRule>
  </conditionalFormatting>
  <conditionalFormatting sqref="V103">
    <cfRule type="cellIs" dxfId="1950" priority="1263" stopIfTrue="1" operator="equal">
      <formula>"2002 г. крайно ДТ с-до"</formula>
    </cfRule>
  </conditionalFormatting>
  <conditionalFormatting sqref="U104">
    <cfRule type="cellIs" dxfId="1949" priority="1262" stopIfTrue="1" operator="equal">
      <formula>"2002 г. крайно ДТ с-до"</formula>
    </cfRule>
  </conditionalFormatting>
  <conditionalFormatting sqref="V106">
    <cfRule type="cellIs" dxfId="1948" priority="1261" stopIfTrue="1" operator="equal">
      <formula>"2002 г. крайно ДТ с-до"</formula>
    </cfRule>
  </conditionalFormatting>
  <conditionalFormatting sqref="U107">
    <cfRule type="cellIs" dxfId="1947" priority="1260" stopIfTrue="1" operator="equal">
      <formula>"2002 г. крайно ДТ с-до"</formula>
    </cfRule>
  </conditionalFormatting>
  <conditionalFormatting sqref="V120">
    <cfRule type="cellIs" dxfId="1946" priority="1253" stopIfTrue="1" operator="equal">
      <formula>"2002 г. крайно ДТ с-до"</formula>
    </cfRule>
  </conditionalFormatting>
  <conditionalFormatting sqref="S183">
    <cfRule type="cellIs" dxfId="1945" priority="1035" stopIfTrue="1" operator="lessThan">
      <formula>0</formula>
    </cfRule>
  </conditionalFormatting>
  <conditionalFormatting sqref="U105">
    <cfRule type="cellIs" dxfId="1944" priority="1250" stopIfTrue="1" operator="lessThan">
      <formula>0</formula>
    </cfRule>
  </conditionalFormatting>
  <conditionalFormatting sqref="U98">
    <cfRule type="cellIs" dxfId="1943" priority="1249" stopIfTrue="1" operator="equal">
      <formula>"2002 г. крайно ДТ с-до"</formula>
    </cfRule>
  </conditionalFormatting>
  <conditionalFormatting sqref="U108">
    <cfRule type="cellIs" dxfId="1942" priority="1248" stopIfTrue="1" operator="lessThan">
      <formula>0</formula>
    </cfRule>
  </conditionalFormatting>
  <conditionalFormatting sqref="V109">
    <cfRule type="cellIs" dxfId="1941" priority="1247" stopIfTrue="1" operator="equal">
      <formula>"2002 г. крайно ДТ с-до"</formula>
    </cfRule>
  </conditionalFormatting>
  <conditionalFormatting sqref="P184">
    <cfRule type="cellIs" dxfId="1940" priority="1030" stopIfTrue="1" operator="lessThan">
      <formula>0</formula>
    </cfRule>
  </conditionalFormatting>
  <conditionalFormatting sqref="U102">
    <cfRule type="cellIs" dxfId="1939" priority="1245" stopIfTrue="1" operator="lessThan">
      <formula>0</formula>
    </cfRule>
  </conditionalFormatting>
  <conditionalFormatting sqref="V100">
    <cfRule type="cellIs" dxfId="1938" priority="1244" stopIfTrue="1" operator="equal">
      <formula>"2002 г. крайно ДТ с-до"</formula>
    </cfRule>
  </conditionalFormatting>
  <conditionalFormatting sqref="U101">
    <cfRule type="cellIs" dxfId="1937" priority="1243" stopIfTrue="1" operator="equal">
      <formula>"2002 г. крайно ДТ с-до"</formula>
    </cfRule>
  </conditionalFormatting>
  <conditionalFormatting sqref="V103">
    <cfRule type="cellIs" dxfId="1936" priority="1242" stopIfTrue="1" operator="equal">
      <formula>"2002 г. крайно ДТ с-до"</formula>
    </cfRule>
  </conditionalFormatting>
  <conditionalFormatting sqref="U104">
    <cfRule type="cellIs" dxfId="1935" priority="1241" stopIfTrue="1" operator="equal">
      <formula>"2002 г. крайно ДТ с-до"</formula>
    </cfRule>
  </conditionalFormatting>
  <conditionalFormatting sqref="V106">
    <cfRule type="cellIs" dxfId="1934" priority="1240" stopIfTrue="1" operator="equal">
      <formula>"2002 г. крайно ДТ с-до"</formula>
    </cfRule>
  </conditionalFormatting>
  <conditionalFormatting sqref="U107">
    <cfRule type="cellIs" dxfId="1933" priority="1239" stopIfTrue="1" operator="equal">
      <formula>"2002 г. крайно ДТ с-до"</formula>
    </cfRule>
  </conditionalFormatting>
  <conditionalFormatting sqref="V120">
    <cfRule type="cellIs" dxfId="1932" priority="1232" stopIfTrue="1" operator="equal">
      <formula>"2002 г. крайно ДТ с-до"</formula>
    </cfRule>
  </conditionalFormatting>
  <conditionalFormatting sqref="V106">
    <cfRule type="cellIs" dxfId="1931" priority="1229" stopIfTrue="1" operator="lessThan">
      <formula>0</formula>
    </cfRule>
  </conditionalFormatting>
  <conditionalFormatting sqref="U98">
    <cfRule type="cellIs" dxfId="1930" priority="1230" stopIfTrue="1" operator="equal">
      <formula>"2002 г. крайно ДТ с-до"</formula>
    </cfRule>
  </conditionalFormatting>
  <conditionalFormatting sqref="U99">
    <cfRule type="cellIs" dxfId="1929" priority="1228" stopIfTrue="1" operator="equal">
      <formula>"2002 г. крайно ДТ с-до"</formula>
    </cfRule>
  </conditionalFormatting>
  <conditionalFormatting sqref="V109">
    <cfRule type="cellIs" dxfId="1928" priority="1227" stopIfTrue="1" operator="lessThan">
      <formula>0</formula>
    </cfRule>
  </conditionalFormatting>
  <conditionalFormatting sqref="V103">
    <cfRule type="cellIs" dxfId="1927" priority="1224" stopIfTrue="1" operator="lessThan">
      <formula>0</formula>
    </cfRule>
  </conditionalFormatting>
  <conditionalFormatting sqref="U101">
    <cfRule type="cellIs" dxfId="1926" priority="1223" stopIfTrue="1" operator="equal">
      <formula>"2002 г. крайно ДТ с-до"</formula>
    </cfRule>
  </conditionalFormatting>
  <conditionalFormatting sqref="U102">
    <cfRule type="cellIs" dxfId="1925" priority="1222" stopIfTrue="1" operator="equal">
      <formula>"2002 г. крайно ДТ с-до"</formula>
    </cfRule>
  </conditionalFormatting>
  <conditionalFormatting sqref="U104">
    <cfRule type="cellIs" dxfId="1924" priority="1221" stopIfTrue="1" operator="equal">
      <formula>"2002 г. крайно ДТ с-до"</formula>
    </cfRule>
  </conditionalFormatting>
  <conditionalFormatting sqref="U105">
    <cfRule type="cellIs" dxfId="1923" priority="1220" stopIfTrue="1" operator="equal">
      <formula>"2002 г. крайно ДТ с-до"</formula>
    </cfRule>
  </conditionalFormatting>
  <conditionalFormatting sqref="U107">
    <cfRule type="cellIs" dxfId="1922" priority="1219" stopIfTrue="1" operator="equal">
      <formula>"2002 г. крайно ДТ с-до"</formula>
    </cfRule>
  </conditionalFormatting>
  <conditionalFormatting sqref="U108">
    <cfRule type="cellIs" dxfId="1921" priority="1218" stopIfTrue="1" operator="equal">
      <formula>"2002 г. крайно ДТ с-до"</formula>
    </cfRule>
  </conditionalFormatting>
  <conditionalFormatting sqref="V92">
    <cfRule type="cellIs" dxfId="1920" priority="1209" stopIfTrue="1" operator="lessThan">
      <formula>0</formula>
    </cfRule>
  </conditionalFormatting>
  <conditionalFormatting sqref="V92">
    <cfRule type="cellIs" dxfId="1919" priority="1208" stopIfTrue="1" operator="lessThan">
      <formula>0</formula>
    </cfRule>
  </conditionalFormatting>
  <conditionalFormatting sqref="V92">
    <cfRule type="cellIs" dxfId="1918" priority="1207" stopIfTrue="1" operator="notEqual">
      <formula>0</formula>
    </cfRule>
  </conditionalFormatting>
  <conditionalFormatting sqref="O175:P177 R175:S177 R185:S198 O185:P198 O201:P201 R201:S201">
    <cfRule type="cellIs" dxfId="1917" priority="1202" stopIfTrue="1" operator="lessThan">
      <formula>0</formula>
    </cfRule>
  </conditionalFormatting>
  <conditionalFormatting sqref="P176:P177 P185">
    <cfRule type="cellIs" dxfId="1916" priority="1201" stopIfTrue="1" operator="lessThan">
      <formula>0</formula>
    </cfRule>
  </conditionalFormatting>
  <conditionalFormatting sqref="P176:P177 O190:O192 R190:S192 P185:P198">
    <cfRule type="cellIs" dxfId="1915" priority="1200" stopIfTrue="1" operator="equal">
      <formula>"O K"</formula>
    </cfRule>
  </conditionalFormatting>
  <conditionalFormatting sqref="P186">
    <cfRule type="cellIs" dxfId="1914" priority="1196" stopIfTrue="1" operator="equal">
      <formula>"O K"</formula>
    </cfRule>
    <cfRule type="cellIs" dxfId="1913" priority="1199" stopIfTrue="1" operator="lessThan">
      <formula>0</formula>
    </cfRule>
  </conditionalFormatting>
  <conditionalFormatting sqref="P188">
    <cfRule type="cellIs" dxfId="1912" priority="1198" stopIfTrue="1" operator="lessThan">
      <formula>0</formula>
    </cfRule>
  </conditionalFormatting>
  <conditionalFormatting sqref="P189">
    <cfRule type="cellIs" dxfId="1911" priority="1197" stopIfTrue="1" operator="lessThan">
      <formula>0</formula>
    </cfRule>
  </conditionalFormatting>
  <conditionalFormatting sqref="O194:O198 O186:O190">
    <cfRule type="cellIs" dxfId="1910" priority="1195" stopIfTrue="1" operator="lessThan">
      <formula>0</formula>
    </cfRule>
  </conditionalFormatting>
  <conditionalFormatting sqref="O176:O177 O185">
    <cfRule type="cellIs" dxfId="1909" priority="1194" stopIfTrue="1" operator="lessThan">
      <formula>0</formula>
    </cfRule>
  </conditionalFormatting>
  <conditionalFormatting sqref="O176:O177 O194:O198 O185:O190">
    <cfRule type="cellIs" dxfId="1908" priority="1193" stopIfTrue="1" operator="equal">
      <formula>"O K"</formula>
    </cfRule>
  </conditionalFormatting>
  <conditionalFormatting sqref="O186">
    <cfRule type="cellIs" dxfId="1907" priority="1189" stopIfTrue="1" operator="equal">
      <formula>"O K"</formula>
    </cfRule>
    <cfRule type="cellIs" dxfId="1906" priority="1192" stopIfTrue="1" operator="lessThan">
      <formula>0</formula>
    </cfRule>
  </conditionalFormatting>
  <conditionalFormatting sqref="O188">
    <cfRule type="cellIs" dxfId="1905" priority="1191" stopIfTrue="1" operator="lessThan">
      <formula>0</formula>
    </cfRule>
  </conditionalFormatting>
  <conditionalFormatting sqref="O189:O190 O194:O198">
    <cfRule type="cellIs" dxfId="1904" priority="1190" stopIfTrue="1" operator="lessThan">
      <formula>0</formula>
    </cfRule>
  </conditionalFormatting>
  <conditionalFormatting sqref="S188:S190 S193:S196">
    <cfRule type="cellIs" dxfId="1903" priority="1188" stopIfTrue="1" operator="lessThan">
      <formula>0</formula>
    </cfRule>
  </conditionalFormatting>
  <conditionalFormatting sqref="S176:S177 S185">
    <cfRule type="cellIs" dxfId="1902" priority="1187" stopIfTrue="1" operator="lessThan">
      <formula>0</formula>
    </cfRule>
  </conditionalFormatting>
  <conditionalFormatting sqref="S176:S177 S188:S190 S193:S196 S185:S186">
    <cfRule type="cellIs" dxfId="1901" priority="1186" stopIfTrue="1" operator="equal">
      <formula>"O K"</formula>
    </cfRule>
  </conditionalFormatting>
  <conditionalFormatting sqref="S188">
    <cfRule type="cellIs" dxfId="1900" priority="1185" stopIfTrue="1" operator="lessThan">
      <formula>0</formula>
    </cfRule>
  </conditionalFormatting>
  <conditionalFormatting sqref="S189 S193 S195">
    <cfRule type="cellIs" dxfId="1899" priority="1184" stopIfTrue="1" operator="lessThan">
      <formula>0</formula>
    </cfRule>
  </conditionalFormatting>
  <conditionalFormatting sqref="R188:R190 R194:R198">
    <cfRule type="cellIs" dxfId="1898" priority="1183" stopIfTrue="1" operator="lessThan">
      <formula>0</formula>
    </cfRule>
  </conditionalFormatting>
  <conditionalFormatting sqref="R176:R177 R185">
    <cfRule type="cellIs" dxfId="1897" priority="1182" stopIfTrue="1" operator="lessThan">
      <formula>0</formula>
    </cfRule>
  </conditionalFormatting>
  <conditionalFormatting sqref="R176:R177 R188:R190 R194:R198 R185:R186">
    <cfRule type="cellIs" dxfId="1896" priority="1181" stopIfTrue="1" operator="equal">
      <formula>"O K"</formula>
    </cfRule>
  </conditionalFormatting>
  <conditionalFormatting sqref="R188">
    <cfRule type="cellIs" dxfId="1895" priority="1180" stopIfTrue="1" operator="lessThan">
      <formula>0</formula>
    </cfRule>
  </conditionalFormatting>
  <conditionalFormatting sqref="R189:R190 R194:R198">
    <cfRule type="cellIs" dxfId="1894" priority="1179" stopIfTrue="1" operator="lessThan">
      <formula>0</formula>
    </cfRule>
  </conditionalFormatting>
  <conditionalFormatting sqref="S186">
    <cfRule type="cellIs" dxfId="1893" priority="1178" stopIfTrue="1" operator="lessThan">
      <formula>0</formula>
    </cfRule>
  </conditionalFormatting>
  <conditionalFormatting sqref="S186">
    <cfRule type="cellIs" dxfId="1892" priority="1177" stopIfTrue="1" operator="equal">
      <formula>"O K"</formula>
    </cfRule>
  </conditionalFormatting>
  <conditionalFormatting sqref="S186">
    <cfRule type="cellIs" dxfId="1891" priority="1175" stopIfTrue="1" operator="equal">
      <formula>"O K"</formula>
    </cfRule>
    <cfRule type="cellIs" dxfId="1890" priority="1176" stopIfTrue="1" operator="lessThan">
      <formula>0</formula>
    </cfRule>
  </conditionalFormatting>
  <conditionalFormatting sqref="R186">
    <cfRule type="cellIs" dxfId="1889" priority="1174" stopIfTrue="1" operator="lessThan">
      <formula>0</formula>
    </cfRule>
  </conditionalFormatting>
  <conditionalFormatting sqref="R186">
    <cfRule type="cellIs" dxfId="1888" priority="1173" stopIfTrue="1" operator="equal">
      <formula>"O K"</formula>
    </cfRule>
  </conditionalFormatting>
  <conditionalFormatting sqref="R186">
    <cfRule type="cellIs" dxfId="1887" priority="1171" stopIfTrue="1" operator="equal">
      <formula>"O K"</formula>
    </cfRule>
    <cfRule type="cellIs" dxfId="1886" priority="1172" stopIfTrue="1" operator="lessThan">
      <formula>0</formula>
    </cfRule>
  </conditionalFormatting>
  <conditionalFormatting sqref="O195 O193">
    <cfRule type="cellIs" dxfId="1885" priority="1170" stopIfTrue="1" operator="lessThan">
      <formula>0</formula>
    </cfRule>
  </conditionalFormatting>
  <conditionalFormatting sqref="S194:S198">
    <cfRule type="cellIs" dxfId="1884" priority="1169" stopIfTrue="1" operator="lessThan">
      <formula>0</formula>
    </cfRule>
  </conditionalFormatting>
  <conditionalFormatting sqref="R195 R193">
    <cfRule type="cellIs" dxfId="1883" priority="1168" stopIfTrue="1" operator="lessThan">
      <formula>0</formula>
    </cfRule>
  </conditionalFormatting>
  <conditionalFormatting sqref="P187">
    <cfRule type="cellIs" dxfId="1882" priority="1167" stopIfTrue="1" operator="lessThan">
      <formula>0</formula>
    </cfRule>
  </conditionalFormatting>
  <conditionalFormatting sqref="P187">
    <cfRule type="cellIs" dxfId="1881" priority="1166" stopIfTrue="1" operator="equal">
      <formula>"O K"</formula>
    </cfRule>
  </conditionalFormatting>
  <conditionalFormatting sqref="P187">
    <cfRule type="cellIs" dxfId="1880" priority="1165" stopIfTrue="1" operator="lessThan">
      <formula>0</formula>
    </cfRule>
  </conditionalFormatting>
  <conditionalFormatting sqref="O187">
    <cfRule type="cellIs" dxfId="1879" priority="1164" stopIfTrue="1" operator="lessThan">
      <formula>0</formula>
    </cfRule>
  </conditionalFormatting>
  <conditionalFormatting sqref="O187">
    <cfRule type="cellIs" dxfId="1878" priority="1163" stopIfTrue="1" operator="equal">
      <formula>"O K"</formula>
    </cfRule>
  </conditionalFormatting>
  <conditionalFormatting sqref="O187">
    <cfRule type="cellIs" dxfId="1877" priority="1162" stopIfTrue="1" operator="lessThan">
      <formula>0</formula>
    </cfRule>
  </conditionalFormatting>
  <conditionalFormatting sqref="S187">
    <cfRule type="cellIs" dxfId="1876" priority="1161" stopIfTrue="1" operator="lessThan">
      <formula>0</formula>
    </cfRule>
  </conditionalFormatting>
  <conditionalFormatting sqref="S187">
    <cfRule type="cellIs" dxfId="1875" priority="1160" stopIfTrue="1" operator="equal">
      <formula>"O K"</formula>
    </cfRule>
  </conditionalFormatting>
  <conditionalFormatting sqref="S187">
    <cfRule type="cellIs" dxfId="1874" priority="1159" stopIfTrue="1" operator="lessThan">
      <formula>0</formula>
    </cfRule>
  </conditionalFormatting>
  <conditionalFormatting sqref="R187">
    <cfRule type="cellIs" dxfId="1873" priority="1158" stopIfTrue="1" operator="lessThan">
      <formula>0</formula>
    </cfRule>
  </conditionalFormatting>
  <conditionalFormatting sqref="R187">
    <cfRule type="cellIs" dxfId="1872" priority="1157" stopIfTrue="1" operator="equal">
      <formula>"O K"</formula>
    </cfRule>
  </conditionalFormatting>
  <conditionalFormatting sqref="R187">
    <cfRule type="cellIs" dxfId="1871" priority="1156" stopIfTrue="1" operator="lessThan">
      <formula>0</formula>
    </cfRule>
  </conditionalFormatting>
  <conditionalFormatting sqref="P190">
    <cfRule type="cellIs" dxfId="1870" priority="1124" stopIfTrue="1" operator="lessThan">
      <formula>0</formula>
    </cfRule>
  </conditionalFormatting>
  <conditionalFormatting sqref="P178:P179">
    <cfRule type="cellIs" dxfId="1869" priority="1147" stopIfTrue="1" operator="lessThan">
      <formula>0</formula>
    </cfRule>
  </conditionalFormatting>
  <conditionalFormatting sqref="R178:R179">
    <cfRule type="cellIs" dxfId="1868" priority="1141" stopIfTrue="1" operator="lessThan">
      <formula>0</formula>
    </cfRule>
  </conditionalFormatting>
  <conditionalFormatting sqref="O186">
    <cfRule type="cellIs" dxfId="1867" priority="1122" stopIfTrue="1" operator="lessThan">
      <formula>0</formula>
    </cfRule>
  </conditionalFormatting>
  <conditionalFormatting sqref="P189">
    <cfRule type="cellIs" dxfId="1866" priority="1125" stopIfTrue="1" operator="lessThan">
      <formula>0</formula>
    </cfRule>
  </conditionalFormatting>
  <conditionalFormatting sqref="R192:S192 O192:P192">
    <cfRule type="cellIs" dxfId="1865" priority="1155" stopIfTrue="1" operator="lessThan">
      <formula>0</formula>
    </cfRule>
  </conditionalFormatting>
  <conditionalFormatting sqref="P192">
    <cfRule type="cellIs" dxfId="1864" priority="1154" stopIfTrue="1" operator="equal">
      <formula>"O K"</formula>
    </cfRule>
  </conditionalFormatting>
  <conditionalFormatting sqref="S192">
    <cfRule type="cellIs" dxfId="1863" priority="1153" stopIfTrue="1" operator="lessThan">
      <formula>0</formula>
    </cfRule>
  </conditionalFormatting>
  <conditionalFormatting sqref="S192">
    <cfRule type="cellIs" dxfId="1862" priority="1152" stopIfTrue="1" operator="equal">
      <formula>"O K"</formula>
    </cfRule>
  </conditionalFormatting>
  <conditionalFormatting sqref="S192">
    <cfRule type="cellIs" dxfId="1861" priority="1151" stopIfTrue="1" operator="lessThan">
      <formula>0</formula>
    </cfRule>
  </conditionalFormatting>
  <conditionalFormatting sqref="O192">
    <cfRule type="cellIs" dxfId="1860" priority="1150" stopIfTrue="1" operator="lessThan">
      <formula>0</formula>
    </cfRule>
  </conditionalFormatting>
  <conditionalFormatting sqref="R192">
    <cfRule type="cellIs" dxfId="1859" priority="1149" stopIfTrue="1" operator="lessThan">
      <formula>0</formula>
    </cfRule>
  </conditionalFormatting>
  <conditionalFormatting sqref="O178:P179 R178:S179">
    <cfRule type="cellIs" dxfId="1858" priority="1148" stopIfTrue="1" operator="lessThan">
      <formula>0</formula>
    </cfRule>
  </conditionalFormatting>
  <conditionalFormatting sqref="S189">
    <cfRule type="cellIs" dxfId="1857" priority="1117" stopIfTrue="1" operator="lessThan">
      <formula>0</formula>
    </cfRule>
  </conditionalFormatting>
  <conditionalFormatting sqref="P178:P179">
    <cfRule type="cellIs" dxfId="1856" priority="1146" stopIfTrue="1" operator="equal">
      <formula>"O K"</formula>
    </cfRule>
  </conditionalFormatting>
  <conditionalFormatting sqref="O178:O179">
    <cfRule type="cellIs" dxfId="1855" priority="1145" stopIfTrue="1" operator="lessThan">
      <formula>0</formula>
    </cfRule>
  </conditionalFormatting>
  <conditionalFormatting sqref="O178:O179">
    <cfRule type="cellIs" dxfId="1854" priority="1144" stopIfTrue="1" operator="equal">
      <formula>"O K"</formula>
    </cfRule>
  </conditionalFormatting>
  <conditionalFormatting sqref="S178:S179">
    <cfRule type="cellIs" dxfId="1853" priority="1143" stopIfTrue="1" operator="lessThan">
      <formula>0</formula>
    </cfRule>
  </conditionalFormatting>
  <conditionalFormatting sqref="S178:S179">
    <cfRule type="cellIs" dxfId="1852" priority="1142" stopIfTrue="1" operator="equal">
      <formula>"O K"</formula>
    </cfRule>
  </conditionalFormatting>
  <conditionalFormatting sqref="R178:R179">
    <cfRule type="cellIs" dxfId="1851" priority="1140" stopIfTrue="1" operator="equal">
      <formula>"O K"</formula>
    </cfRule>
  </conditionalFormatting>
  <conditionalFormatting sqref="R201:S201 O201:P201 R198:S199 O198:P199">
    <cfRule type="cellIs" dxfId="1850" priority="1139" stopIfTrue="1" operator="lessThan">
      <formula>0</formula>
    </cfRule>
  </conditionalFormatting>
  <conditionalFormatting sqref="O189">
    <cfRule type="cellIs" dxfId="1849" priority="1120" stopIfTrue="1" operator="lessThan">
      <formula>0</formula>
    </cfRule>
  </conditionalFormatting>
  <conditionalFormatting sqref="P186">
    <cfRule type="cellIs" dxfId="1848" priority="1127" stopIfTrue="1" operator="lessThan">
      <formula>0</formula>
    </cfRule>
  </conditionalFormatting>
  <conditionalFormatting sqref="R186">
    <cfRule type="cellIs" dxfId="1847" priority="1115" stopIfTrue="1" operator="lessThan">
      <formula>0</formula>
    </cfRule>
  </conditionalFormatting>
  <conditionalFormatting sqref="S187">
    <cfRule type="cellIs" dxfId="1846" priority="1113" stopIfTrue="1" operator="lessThan">
      <formula>0</formula>
    </cfRule>
  </conditionalFormatting>
  <conditionalFormatting sqref="S186">
    <cfRule type="cellIs" dxfId="1845" priority="1118" stopIfTrue="1" operator="lessThan">
      <formula>0</formula>
    </cfRule>
  </conditionalFormatting>
  <conditionalFormatting sqref="S190 S194 S196">
    <cfRule type="cellIs" dxfId="1844" priority="1116" stopIfTrue="1" operator="lessThan">
      <formula>0</formula>
    </cfRule>
  </conditionalFormatting>
  <conditionalFormatting sqref="P180">
    <cfRule type="cellIs" dxfId="1843" priority="1066" stopIfTrue="1" operator="lessThan">
      <formula>0</formula>
    </cfRule>
  </conditionalFormatting>
  <conditionalFormatting sqref="R189">
    <cfRule type="cellIs" dxfId="1842" priority="1114" stopIfTrue="1" operator="lessThan">
      <formula>0</formula>
    </cfRule>
  </conditionalFormatting>
  <conditionalFormatting sqref="P187">
    <cfRule type="cellIs" dxfId="1841" priority="1123" stopIfTrue="1" operator="equal">
      <formula>"O K"</formula>
    </cfRule>
    <cfRule type="cellIs" dxfId="1840" priority="1126" stopIfTrue="1" operator="lessThan">
      <formula>0</formula>
    </cfRule>
  </conditionalFormatting>
  <conditionalFormatting sqref="R187">
    <cfRule type="cellIs" dxfId="1839" priority="1109" stopIfTrue="1" operator="lessThan">
      <formula>0</formula>
    </cfRule>
  </conditionalFormatting>
  <conditionalFormatting sqref="O187">
    <cfRule type="cellIs" dxfId="1838" priority="1119" stopIfTrue="1" operator="equal">
      <formula>"O K"</formula>
    </cfRule>
    <cfRule type="cellIs" dxfId="1837" priority="1121" stopIfTrue="1" operator="lessThan">
      <formula>0</formula>
    </cfRule>
  </conditionalFormatting>
  <conditionalFormatting sqref="R196 R194">
    <cfRule type="cellIs" dxfId="1836" priority="1104" stopIfTrue="1" operator="lessThan">
      <formula>0</formula>
    </cfRule>
  </conditionalFormatting>
  <conditionalFormatting sqref="O196 O194">
    <cfRule type="cellIs" dxfId="1835" priority="1105" stopIfTrue="1" operator="lessThan">
      <formula>0</formula>
    </cfRule>
  </conditionalFormatting>
  <conditionalFormatting sqref="S187">
    <cfRule type="cellIs" dxfId="1834" priority="1112" stopIfTrue="1" operator="equal">
      <formula>"O K"</formula>
    </cfRule>
  </conditionalFormatting>
  <conditionalFormatting sqref="S187">
    <cfRule type="cellIs" dxfId="1833" priority="1110" stopIfTrue="1" operator="equal">
      <formula>"O K"</formula>
    </cfRule>
    <cfRule type="cellIs" dxfId="1832" priority="1111" stopIfTrue="1" operator="lessThan">
      <formula>0</formula>
    </cfRule>
  </conditionalFormatting>
  <conditionalFormatting sqref="R187">
    <cfRule type="cellIs" dxfId="1831" priority="1108" stopIfTrue="1" operator="equal">
      <formula>"O K"</formula>
    </cfRule>
  </conditionalFormatting>
  <conditionalFormatting sqref="R187">
    <cfRule type="cellIs" dxfId="1830" priority="1106" stopIfTrue="1" operator="equal">
      <formula>"O K"</formula>
    </cfRule>
    <cfRule type="cellIs" dxfId="1829" priority="1107" stopIfTrue="1" operator="lessThan">
      <formula>0</formula>
    </cfRule>
  </conditionalFormatting>
  <conditionalFormatting sqref="P188">
    <cfRule type="cellIs" dxfId="1828" priority="1103" stopIfTrue="1" operator="lessThan">
      <formula>0</formula>
    </cfRule>
  </conditionalFormatting>
  <conditionalFormatting sqref="P188">
    <cfRule type="cellIs" dxfId="1827" priority="1102" stopIfTrue="1" operator="equal">
      <formula>"O K"</formula>
    </cfRule>
  </conditionalFormatting>
  <conditionalFormatting sqref="P188">
    <cfRule type="cellIs" dxfId="1826" priority="1101" stopIfTrue="1" operator="lessThan">
      <formula>0</formula>
    </cfRule>
  </conditionalFormatting>
  <conditionalFormatting sqref="O188">
    <cfRule type="cellIs" dxfId="1825" priority="1100" stopIfTrue="1" operator="lessThan">
      <formula>0</formula>
    </cfRule>
  </conditionalFormatting>
  <conditionalFormatting sqref="O188">
    <cfRule type="cellIs" dxfId="1824" priority="1099" stopIfTrue="1" operator="equal">
      <formula>"O K"</formula>
    </cfRule>
  </conditionalFormatting>
  <conditionalFormatting sqref="O188">
    <cfRule type="cellIs" dxfId="1823" priority="1098" stopIfTrue="1" operator="lessThan">
      <formula>0</formula>
    </cfRule>
  </conditionalFormatting>
  <conditionalFormatting sqref="S188">
    <cfRule type="cellIs" dxfId="1822" priority="1097" stopIfTrue="1" operator="lessThan">
      <formula>0</formula>
    </cfRule>
  </conditionalFormatting>
  <conditionalFormatting sqref="S188">
    <cfRule type="cellIs" dxfId="1821" priority="1096" stopIfTrue="1" operator="equal">
      <formula>"O K"</formula>
    </cfRule>
  </conditionalFormatting>
  <conditionalFormatting sqref="S188">
    <cfRule type="cellIs" dxfId="1820" priority="1095" stopIfTrue="1" operator="lessThan">
      <formula>0</formula>
    </cfRule>
  </conditionalFormatting>
  <conditionalFormatting sqref="R188">
    <cfRule type="cellIs" dxfId="1819" priority="1094" stopIfTrue="1" operator="lessThan">
      <formula>0</formula>
    </cfRule>
  </conditionalFormatting>
  <conditionalFormatting sqref="R188">
    <cfRule type="cellIs" dxfId="1818" priority="1093" stopIfTrue="1" operator="equal">
      <formula>"O K"</formula>
    </cfRule>
  </conditionalFormatting>
  <conditionalFormatting sqref="R193:S193 O193:P193">
    <cfRule type="cellIs" dxfId="1817" priority="1091" stopIfTrue="1" operator="lessThan">
      <formula>0</formula>
    </cfRule>
  </conditionalFormatting>
  <conditionalFormatting sqref="P193">
    <cfRule type="cellIs" dxfId="1816" priority="1090" stopIfTrue="1" operator="equal">
      <formula>"O K"</formula>
    </cfRule>
  </conditionalFormatting>
  <conditionalFormatting sqref="S193">
    <cfRule type="cellIs" dxfId="1815" priority="1089" stopIfTrue="1" operator="lessThan">
      <formula>0</formula>
    </cfRule>
  </conditionalFormatting>
  <conditionalFormatting sqref="S193">
    <cfRule type="cellIs" dxfId="1814" priority="1088" stopIfTrue="1" operator="equal">
      <formula>"O K"</formula>
    </cfRule>
  </conditionalFormatting>
  <conditionalFormatting sqref="S193">
    <cfRule type="cellIs" dxfId="1813" priority="1087" stopIfTrue="1" operator="lessThan">
      <formula>0</formula>
    </cfRule>
  </conditionalFormatting>
  <conditionalFormatting sqref="O193">
    <cfRule type="cellIs" dxfId="1812" priority="1086" stopIfTrue="1" operator="lessThan">
      <formula>0</formula>
    </cfRule>
  </conditionalFormatting>
  <conditionalFormatting sqref="R193">
    <cfRule type="cellIs" dxfId="1811" priority="1085" stopIfTrue="1" operator="lessThan">
      <formula>0</formula>
    </cfRule>
  </conditionalFormatting>
  <conditionalFormatting sqref="O185:P185 R185:S185">
    <cfRule type="cellIs" dxfId="1810" priority="1084" stopIfTrue="1" operator="lessThan">
      <formula>0</formula>
    </cfRule>
  </conditionalFormatting>
  <conditionalFormatting sqref="P185">
    <cfRule type="cellIs" dxfId="1809" priority="1083" stopIfTrue="1" operator="lessThan">
      <formula>0</formula>
    </cfRule>
  </conditionalFormatting>
  <conditionalFormatting sqref="P185">
    <cfRule type="cellIs" dxfId="1808" priority="1082" stopIfTrue="1" operator="equal">
      <formula>"O K"</formula>
    </cfRule>
  </conditionalFormatting>
  <conditionalFormatting sqref="O185">
    <cfRule type="cellIs" dxfId="1807" priority="1081" stopIfTrue="1" operator="lessThan">
      <formula>0</formula>
    </cfRule>
  </conditionalFormatting>
  <conditionalFormatting sqref="O185">
    <cfRule type="cellIs" dxfId="1806" priority="1080" stopIfTrue="1" operator="equal">
      <formula>"O K"</formula>
    </cfRule>
  </conditionalFormatting>
  <conditionalFormatting sqref="S185">
    <cfRule type="cellIs" dxfId="1805" priority="1079" stopIfTrue="1" operator="lessThan">
      <formula>0</formula>
    </cfRule>
  </conditionalFormatting>
  <conditionalFormatting sqref="S185">
    <cfRule type="cellIs" dxfId="1804" priority="1078" stopIfTrue="1" operator="equal">
      <formula>"O K"</formula>
    </cfRule>
  </conditionalFormatting>
  <conditionalFormatting sqref="R185">
    <cfRule type="cellIs" dxfId="1803" priority="1076" stopIfTrue="1" operator="equal">
      <formula>"O K"</formula>
    </cfRule>
  </conditionalFormatting>
  <conditionalFormatting sqref="O180:P180 R180:S180">
    <cfRule type="cellIs" dxfId="1802" priority="1067" stopIfTrue="1" operator="lessThan">
      <formula>0</formula>
    </cfRule>
  </conditionalFormatting>
  <conditionalFormatting sqref="O180">
    <cfRule type="cellIs" dxfId="1801" priority="1064" stopIfTrue="1" operator="lessThan">
      <formula>0</formula>
    </cfRule>
  </conditionalFormatting>
  <conditionalFormatting sqref="P182">
    <cfRule type="cellIs" dxfId="1800" priority="1057" stopIfTrue="1" operator="lessThan">
      <formula>0</formula>
    </cfRule>
  </conditionalFormatting>
  <conditionalFormatting sqref="O182">
    <cfRule type="cellIs" dxfId="1799" priority="1055" stopIfTrue="1" operator="lessThan">
      <formula>0</formula>
    </cfRule>
  </conditionalFormatting>
  <conditionalFormatting sqref="S182">
    <cfRule type="cellIs" dxfId="1798" priority="1053" stopIfTrue="1" operator="lessThan">
      <formula>0</formula>
    </cfRule>
  </conditionalFormatting>
  <conditionalFormatting sqref="S180">
    <cfRule type="cellIs" dxfId="1797" priority="1062" stopIfTrue="1" operator="lessThan">
      <formula>0</formula>
    </cfRule>
  </conditionalFormatting>
  <conditionalFormatting sqref="R180">
    <cfRule type="cellIs" dxfId="1796" priority="1060" stopIfTrue="1" operator="lessThan">
      <formula>0</formula>
    </cfRule>
  </conditionalFormatting>
  <conditionalFormatting sqref="O182:P182 R182:S182">
    <cfRule type="cellIs" dxfId="1795" priority="1058" stopIfTrue="1" operator="lessThan">
      <formula>0</formula>
    </cfRule>
  </conditionalFormatting>
  <conditionalFormatting sqref="P181">
    <cfRule type="cellIs" dxfId="1794" priority="1048" stopIfTrue="1" operator="lessThan">
      <formula>0</formula>
    </cfRule>
  </conditionalFormatting>
  <conditionalFormatting sqref="P180">
    <cfRule type="cellIs" dxfId="1793" priority="1065" stopIfTrue="1" operator="equal">
      <formula>"O K"</formula>
    </cfRule>
  </conditionalFormatting>
  <conditionalFormatting sqref="O181:P181 R181:S181">
    <cfRule type="cellIs" dxfId="1792" priority="1049" stopIfTrue="1" operator="lessThan">
      <formula>0</formula>
    </cfRule>
  </conditionalFormatting>
  <conditionalFormatting sqref="O180">
    <cfRule type="cellIs" dxfId="1791" priority="1063" stopIfTrue="1" operator="equal">
      <formula>"O K"</formula>
    </cfRule>
  </conditionalFormatting>
  <conditionalFormatting sqref="O181">
    <cfRule type="cellIs" dxfId="1790" priority="1046" stopIfTrue="1" operator="lessThan">
      <formula>0</formula>
    </cfRule>
  </conditionalFormatting>
  <conditionalFormatting sqref="S180">
    <cfRule type="cellIs" dxfId="1789" priority="1061" stopIfTrue="1" operator="equal">
      <formula>"O K"</formula>
    </cfRule>
  </conditionalFormatting>
  <conditionalFormatting sqref="R180">
    <cfRule type="cellIs" dxfId="1788" priority="1059" stopIfTrue="1" operator="equal">
      <formula>"O K"</formula>
    </cfRule>
  </conditionalFormatting>
  <conditionalFormatting sqref="P182">
    <cfRule type="cellIs" dxfId="1787" priority="1056" stopIfTrue="1" operator="equal">
      <formula>"O K"</formula>
    </cfRule>
  </conditionalFormatting>
  <conditionalFormatting sqref="O182">
    <cfRule type="cellIs" dxfId="1786" priority="1054" stopIfTrue="1" operator="equal">
      <formula>"O K"</formula>
    </cfRule>
  </conditionalFormatting>
  <conditionalFormatting sqref="S182">
    <cfRule type="cellIs" dxfId="1785" priority="1052" stopIfTrue="1" operator="equal">
      <formula>"O K"</formula>
    </cfRule>
  </conditionalFormatting>
  <conditionalFormatting sqref="R182">
    <cfRule type="cellIs" dxfId="1784" priority="1050" stopIfTrue="1" operator="equal">
      <formula>"O K"</formula>
    </cfRule>
  </conditionalFormatting>
  <conditionalFormatting sqref="S181">
    <cfRule type="cellIs" dxfId="1783" priority="1044" stopIfTrue="1" operator="lessThan">
      <formula>0</formula>
    </cfRule>
  </conditionalFormatting>
  <conditionalFormatting sqref="R181">
    <cfRule type="cellIs" dxfId="1782" priority="1042" stopIfTrue="1" operator="lessThan">
      <formula>0</formula>
    </cfRule>
  </conditionalFormatting>
  <conditionalFormatting sqref="P181">
    <cfRule type="cellIs" dxfId="1781" priority="1047" stopIfTrue="1" operator="equal">
      <formula>"O K"</formula>
    </cfRule>
  </conditionalFormatting>
  <conditionalFormatting sqref="O181">
    <cfRule type="cellIs" dxfId="1780" priority="1045" stopIfTrue="1" operator="equal">
      <formula>"O K"</formula>
    </cfRule>
  </conditionalFormatting>
  <conditionalFormatting sqref="S181">
    <cfRule type="cellIs" dxfId="1779" priority="1043" stopIfTrue="1" operator="equal">
      <formula>"O K"</formula>
    </cfRule>
  </conditionalFormatting>
  <conditionalFormatting sqref="R181">
    <cfRule type="cellIs" dxfId="1778" priority="1041" stopIfTrue="1" operator="equal">
      <formula>"O K"</formula>
    </cfRule>
  </conditionalFormatting>
  <conditionalFormatting sqref="P183">
    <cfRule type="cellIs" dxfId="1777" priority="1039" stopIfTrue="1" operator="lessThan">
      <formula>0</formula>
    </cfRule>
  </conditionalFormatting>
  <conditionalFormatting sqref="R183">
    <cfRule type="cellIs" dxfId="1776" priority="1033" stopIfTrue="1" operator="lessThan">
      <formula>0</formula>
    </cfRule>
  </conditionalFormatting>
  <conditionalFormatting sqref="O183:P183 R183:S183">
    <cfRule type="cellIs" dxfId="1775" priority="1040" stopIfTrue="1" operator="lessThan">
      <formula>0</formula>
    </cfRule>
  </conditionalFormatting>
  <conditionalFormatting sqref="P183">
    <cfRule type="cellIs" dxfId="1774" priority="1038" stopIfTrue="1" operator="equal">
      <formula>"O K"</formula>
    </cfRule>
  </conditionalFormatting>
  <conditionalFormatting sqref="O183">
    <cfRule type="cellIs" dxfId="1773" priority="1037" stopIfTrue="1" operator="lessThan">
      <formula>0</formula>
    </cfRule>
  </conditionalFormatting>
  <conditionalFormatting sqref="O183">
    <cfRule type="cellIs" dxfId="1772" priority="1036" stopIfTrue="1" operator="equal">
      <formula>"O K"</formula>
    </cfRule>
  </conditionalFormatting>
  <conditionalFormatting sqref="S183">
    <cfRule type="cellIs" dxfId="1771" priority="1034" stopIfTrue="1" operator="equal">
      <formula>"O K"</formula>
    </cfRule>
  </conditionalFormatting>
  <conditionalFormatting sqref="R183">
    <cfRule type="cellIs" dxfId="1770" priority="1032" stopIfTrue="1" operator="equal">
      <formula>"O K"</formula>
    </cfRule>
  </conditionalFormatting>
  <conditionalFormatting sqref="O184">
    <cfRule type="cellIs" dxfId="1769" priority="1028" stopIfTrue="1" operator="lessThan">
      <formula>0</formula>
    </cfRule>
  </conditionalFormatting>
  <conditionalFormatting sqref="R184">
    <cfRule type="cellIs" dxfId="1768" priority="1024" stopIfTrue="1" operator="lessThan">
      <formula>0</formula>
    </cfRule>
  </conditionalFormatting>
  <conditionalFormatting sqref="O184:P184 R184:S184">
    <cfRule type="cellIs" dxfId="1767" priority="1031" stopIfTrue="1" operator="lessThan">
      <formula>0</formula>
    </cfRule>
  </conditionalFormatting>
  <conditionalFormatting sqref="P184">
    <cfRule type="cellIs" dxfId="1766" priority="1029" stopIfTrue="1" operator="equal">
      <formula>"O K"</formula>
    </cfRule>
  </conditionalFormatting>
  <conditionalFormatting sqref="O184">
    <cfRule type="cellIs" dxfId="1765" priority="1027" stopIfTrue="1" operator="equal">
      <formula>"O K"</formula>
    </cfRule>
  </conditionalFormatting>
  <conditionalFormatting sqref="S184">
    <cfRule type="cellIs" dxfId="1764" priority="1026" stopIfTrue="1" operator="lessThan">
      <formula>0</formula>
    </cfRule>
  </conditionalFormatting>
  <conditionalFormatting sqref="S184">
    <cfRule type="cellIs" dxfId="1763" priority="1025" stopIfTrue="1" operator="equal">
      <formula>"O K"</formula>
    </cfRule>
  </conditionalFormatting>
  <conditionalFormatting sqref="R184">
    <cfRule type="cellIs" dxfId="1762" priority="1023" stopIfTrue="1" operator="equal">
      <formula>"O K"</formula>
    </cfRule>
  </conditionalFormatting>
  <conditionalFormatting sqref="B96">
    <cfRule type="cellIs" dxfId="1761" priority="855" stopIfTrue="1" operator="equal">
      <formula>"2002 г. крайно ДТ с-до"</formula>
    </cfRule>
  </conditionalFormatting>
  <conditionalFormatting sqref="B96">
    <cfRule type="cellIs" dxfId="1760" priority="854" stopIfTrue="1" operator="equal">
      <formula>"2002 г. крайно ДТ с-до"</formula>
    </cfRule>
  </conditionalFormatting>
  <conditionalFormatting sqref="B96">
    <cfRule type="cellIs" dxfId="1759" priority="852" stopIfTrue="1" operator="equal">
      <formula>"2002 г. крайно ДТ с-до"</formula>
    </cfRule>
  </conditionalFormatting>
  <conditionalFormatting sqref="B96">
    <cfRule type="cellIs" dxfId="1758" priority="853" stopIfTrue="1" operator="equal">
      <formula>"2002 г. крайно ДТ с-до"</formula>
    </cfRule>
  </conditionalFormatting>
  <conditionalFormatting sqref="N98">
    <cfRule type="cellIs" dxfId="1757" priority="849" stopIfTrue="1" operator="lessThan">
      <formula>0</formula>
    </cfRule>
  </conditionalFormatting>
  <conditionalFormatting sqref="N118">
    <cfRule type="cellIs" dxfId="1756" priority="839" stopIfTrue="1" operator="lessThan">
      <formula>0</formula>
    </cfRule>
  </conditionalFormatting>
  <conditionalFormatting sqref="N101">
    <cfRule type="cellIs" dxfId="1755" priority="846" stopIfTrue="1" operator="lessThan">
      <formula>0</formula>
    </cfRule>
  </conditionalFormatting>
  <conditionalFormatting sqref="N107">
    <cfRule type="cellIs" dxfId="1754" priority="844" stopIfTrue="1" operator="lessThan">
      <formula>0</formula>
    </cfRule>
  </conditionalFormatting>
  <conditionalFormatting sqref="N112">
    <cfRule type="cellIs" dxfId="1753" priority="840" stopIfTrue="1" operator="lessThan">
      <formula>0</formula>
    </cfRule>
  </conditionalFormatting>
  <conditionalFormatting sqref="N99">
    <cfRule type="cellIs" dxfId="1752" priority="836" stopIfTrue="1" operator="lessThan">
      <formula>0</formula>
    </cfRule>
  </conditionalFormatting>
  <conditionalFormatting sqref="N102">
    <cfRule type="cellIs" dxfId="1751" priority="835" stopIfTrue="1" operator="lessThan">
      <formula>0</formula>
    </cfRule>
  </conditionalFormatting>
  <conditionalFormatting sqref="N108">
    <cfRule type="cellIs" dxfId="1750" priority="833" stopIfTrue="1" operator="lessThan">
      <formula>0</formula>
    </cfRule>
  </conditionalFormatting>
  <conditionalFormatting sqref="N113">
    <cfRule type="cellIs" dxfId="1749" priority="830" stopIfTrue="1" operator="lessThan">
      <formula>0</formula>
    </cfRule>
  </conditionalFormatting>
  <conditionalFormatting sqref="N119">
    <cfRule type="cellIs" dxfId="1748" priority="828" stopIfTrue="1" operator="lessThan">
      <formula>0</formula>
    </cfRule>
  </conditionalFormatting>
  <conditionalFormatting sqref="N115">
    <cfRule type="cellIs" dxfId="1747" priority="816" stopIfTrue="1" operator="lessThan">
      <formula>0</formula>
    </cfRule>
  </conditionalFormatting>
  <conditionalFormatting sqref="N116">
    <cfRule type="cellIs" dxfId="1746" priority="814" stopIfTrue="1" operator="lessThan">
      <formula>0</formula>
    </cfRule>
  </conditionalFormatting>
  <conditionalFormatting sqref="N104">
    <cfRule type="cellIs" dxfId="1745" priority="809" stopIfTrue="1" operator="lessThan">
      <formula>0</formula>
    </cfRule>
  </conditionalFormatting>
  <conditionalFormatting sqref="V93">
    <cfRule type="cellIs" dxfId="1744" priority="773" stopIfTrue="1" operator="lessThan">
      <formula>0</formula>
    </cfRule>
  </conditionalFormatting>
  <conditionalFormatting sqref="V93">
    <cfRule type="cellIs" dxfId="1743" priority="772" stopIfTrue="1" operator="lessThan">
      <formula>0</formula>
    </cfRule>
  </conditionalFormatting>
  <conditionalFormatting sqref="V93">
    <cfRule type="cellIs" dxfId="1742" priority="771" stopIfTrue="1" operator="notEqual">
      <formula>0</formula>
    </cfRule>
  </conditionalFormatting>
  <conditionalFormatting sqref="V94:V95">
    <cfRule type="cellIs" dxfId="1741" priority="770" stopIfTrue="1" operator="lessThan">
      <formula>0</formula>
    </cfRule>
  </conditionalFormatting>
  <conditionalFormatting sqref="V94:V95">
    <cfRule type="cellIs" dxfId="1740" priority="769" stopIfTrue="1" operator="lessThan">
      <formula>0</formula>
    </cfRule>
  </conditionalFormatting>
  <conditionalFormatting sqref="V94:V95">
    <cfRule type="cellIs" dxfId="1739" priority="768" stopIfTrue="1" operator="notEqual">
      <formula>0</formula>
    </cfRule>
  </conditionalFormatting>
  <conditionalFormatting sqref="V81:V83">
    <cfRule type="cellIs" dxfId="1738" priority="767" stopIfTrue="1" operator="lessThan">
      <formula>0</formula>
    </cfRule>
  </conditionalFormatting>
  <conditionalFormatting sqref="V81:V83">
    <cfRule type="cellIs" dxfId="1737" priority="766" stopIfTrue="1" operator="lessThan">
      <formula>0</formula>
    </cfRule>
  </conditionalFormatting>
  <conditionalFormatting sqref="V81">
    <cfRule type="cellIs" dxfId="1736" priority="765" stopIfTrue="1" operator="notEqual">
      <formula>0</formula>
    </cfRule>
  </conditionalFormatting>
  <conditionalFormatting sqref="V82">
    <cfRule type="cellIs" dxfId="1735" priority="764" stopIfTrue="1" operator="notEqual">
      <formula>0</formula>
    </cfRule>
  </conditionalFormatting>
  <conditionalFormatting sqref="V83">
    <cfRule type="cellIs" dxfId="1734" priority="763" stopIfTrue="1" operator="notEqual">
      <formula>0</formula>
    </cfRule>
  </conditionalFormatting>
  <conditionalFormatting sqref="P122:P124">
    <cfRule type="cellIs" dxfId="1733" priority="762" stopIfTrue="1" operator="lessThan">
      <formula>0</formula>
    </cfRule>
  </conditionalFormatting>
  <conditionalFormatting sqref="P122">
    <cfRule type="cellIs" dxfId="1732" priority="761" stopIfTrue="1" operator="notEqual">
      <formula>0</formula>
    </cfRule>
  </conditionalFormatting>
  <conditionalFormatting sqref="P123">
    <cfRule type="cellIs" dxfId="1731" priority="760" stopIfTrue="1" operator="notEqual">
      <formula>0</formula>
    </cfRule>
  </conditionalFormatting>
  <conditionalFormatting sqref="P124">
    <cfRule type="cellIs" dxfId="1730" priority="759" stopIfTrue="1" operator="notEqual">
      <formula>0</formula>
    </cfRule>
  </conditionalFormatting>
  <conditionalFormatting sqref="S122:S127">
    <cfRule type="cellIs" dxfId="1729" priority="758" stopIfTrue="1" operator="lessThan">
      <formula>0</formula>
    </cfRule>
  </conditionalFormatting>
  <conditionalFormatting sqref="S122:S127">
    <cfRule type="cellIs" dxfId="1728" priority="757" stopIfTrue="1" operator="lessThan">
      <formula>0</formula>
    </cfRule>
  </conditionalFormatting>
  <conditionalFormatting sqref="S122">
    <cfRule type="cellIs" dxfId="1727" priority="756" stopIfTrue="1" operator="notEqual">
      <formula>0</formula>
    </cfRule>
  </conditionalFormatting>
  <conditionalFormatting sqref="S123">
    <cfRule type="cellIs" dxfId="1726" priority="755" stopIfTrue="1" operator="notEqual">
      <formula>0</formula>
    </cfRule>
  </conditionalFormatting>
  <conditionalFormatting sqref="S124:S127">
    <cfRule type="cellIs" dxfId="1725" priority="754" stopIfTrue="1" operator="notEqual">
      <formula>0</formula>
    </cfRule>
  </conditionalFormatting>
  <conditionalFormatting sqref="V122">
    <cfRule type="cellIs" dxfId="1724" priority="753" stopIfTrue="1" operator="lessThan">
      <formula>0</formula>
    </cfRule>
  </conditionalFormatting>
  <conditionalFormatting sqref="V122">
    <cfRule type="cellIs" dxfId="1723" priority="752" stopIfTrue="1" operator="lessThan">
      <formula>0</formula>
    </cfRule>
  </conditionalFormatting>
  <conditionalFormatting sqref="V122">
    <cfRule type="cellIs" dxfId="1722" priority="751" stopIfTrue="1" operator="notEqual">
      <formula>0</formula>
    </cfRule>
  </conditionalFormatting>
  <conditionalFormatting sqref="V123">
    <cfRule type="cellIs" dxfId="1721" priority="750" stopIfTrue="1" operator="lessThan">
      <formula>0</formula>
    </cfRule>
  </conditionalFormatting>
  <conditionalFormatting sqref="V123">
    <cfRule type="cellIs" dxfId="1720" priority="749" stopIfTrue="1" operator="lessThan">
      <formula>0</formula>
    </cfRule>
  </conditionalFormatting>
  <conditionalFormatting sqref="V123">
    <cfRule type="cellIs" dxfId="1719" priority="748" stopIfTrue="1" operator="notEqual">
      <formula>0</formula>
    </cfRule>
  </conditionalFormatting>
  <conditionalFormatting sqref="V124">
    <cfRule type="cellIs" dxfId="1718" priority="747" stopIfTrue="1" operator="lessThan">
      <formula>0</formula>
    </cfRule>
  </conditionalFormatting>
  <conditionalFormatting sqref="V124">
    <cfRule type="cellIs" dxfId="1717" priority="746" stopIfTrue="1" operator="lessThan">
      <formula>0</formula>
    </cfRule>
  </conditionalFormatting>
  <conditionalFormatting sqref="V124">
    <cfRule type="cellIs" dxfId="1716" priority="745" stopIfTrue="1" operator="notEqual">
      <formula>0</formula>
    </cfRule>
  </conditionalFormatting>
  <conditionalFormatting sqref="U103">
    <cfRule type="cellIs" dxfId="1715" priority="340" stopIfTrue="1" operator="equal">
      <formula>"2002 г. крайно ДТ с-до"</formula>
    </cfRule>
  </conditionalFormatting>
  <conditionalFormatting sqref="P55">
    <cfRule type="cellIs" dxfId="1714" priority="554" stopIfTrue="1" operator="lessThan">
      <formula>0</formula>
    </cfRule>
  </conditionalFormatting>
  <conditionalFormatting sqref="P56">
    <cfRule type="cellIs" dxfId="1713" priority="553" stopIfTrue="1" operator="lessThan">
      <formula>0</formula>
    </cfRule>
  </conditionalFormatting>
  <conditionalFormatting sqref="O55:O56">
    <cfRule type="cellIs" dxfId="1712" priority="552" stopIfTrue="1" operator="lessThan">
      <formula>0</formula>
    </cfRule>
  </conditionalFormatting>
  <conditionalFormatting sqref="R55:R56">
    <cfRule type="cellIs" dxfId="1711" priority="551" stopIfTrue="1" operator="lessThan">
      <formula>0</formula>
    </cfRule>
  </conditionalFormatting>
  <conditionalFormatting sqref="S55">
    <cfRule type="cellIs" dxfId="1710" priority="550" stopIfTrue="1" operator="lessThan">
      <formula>0</formula>
    </cfRule>
  </conditionalFormatting>
  <conditionalFormatting sqref="S56">
    <cfRule type="cellIs" dxfId="1709" priority="549" stopIfTrue="1" operator="lessThan">
      <formula>0</formula>
    </cfRule>
  </conditionalFormatting>
  <conditionalFormatting sqref="P58">
    <cfRule type="cellIs" dxfId="1708" priority="548" stopIfTrue="1" operator="lessThan">
      <formula>0</formula>
    </cfRule>
  </conditionalFormatting>
  <conditionalFormatting sqref="P59">
    <cfRule type="cellIs" dxfId="1707" priority="547" stopIfTrue="1" operator="lessThan">
      <formula>0</formula>
    </cfRule>
  </conditionalFormatting>
  <conditionalFormatting sqref="O58:O59">
    <cfRule type="cellIs" dxfId="1706" priority="546" stopIfTrue="1" operator="lessThan">
      <formula>0</formula>
    </cfRule>
  </conditionalFormatting>
  <conditionalFormatting sqref="R58:R59">
    <cfRule type="cellIs" dxfId="1705" priority="545" stopIfTrue="1" operator="lessThan">
      <formula>0</formula>
    </cfRule>
  </conditionalFormatting>
  <conditionalFormatting sqref="S58">
    <cfRule type="cellIs" dxfId="1704" priority="544" stopIfTrue="1" operator="lessThan">
      <formula>0</formula>
    </cfRule>
  </conditionalFormatting>
  <conditionalFormatting sqref="S59">
    <cfRule type="cellIs" dxfId="1703" priority="543" stopIfTrue="1" operator="lessThan">
      <formula>0</formula>
    </cfRule>
  </conditionalFormatting>
  <conditionalFormatting sqref="P63">
    <cfRule type="cellIs" dxfId="1702" priority="529" stopIfTrue="1" operator="lessThan">
      <formula>0</formula>
    </cfRule>
  </conditionalFormatting>
  <conditionalFormatting sqref="S63">
    <cfRule type="cellIs" dxfId="1701" priority="526" stopIfTrue="1" operator="lessThan">
      <formula>0</formula>
    </cfRule>
  </conditionalFormatting>
  <conditionalFormatting sqref="P62">
    <cfRule type="cellIs" dxfId="1700" priority="530" stopIfTrue="1" operator="lessThan">
      <formula>0</formula>
    </cfRule>
  </conditionalFormatting>
  <conditionalFormatting sqref="S62">
    <cfRule type="cellIs" dxfId="1699" priority="527" stopIfTrue="1" operator="lessThan">
      <formula>0</formula>
    </cfRule>
  </conditionalFormatting>
  <conditionalFormatting sqref="O62:O63">
    <cfRule type="cellIs" dxfId="1698" priority="528" stopIfTrue="1" operator="lessThan">
      <formula>0</formula>
    </cfRule>
  </conditionalFormatting>
  <conditionalFormatting sqref="P54">
    <cfRule type="cellIs" dxfId="1697" priority="524" stopIfTrue="1" operator="lessThan">
      <formula>0</formula>
    </cfRule>
  </conditionalFormatting>
  <conditionalFormatting sqref="P57">
    <cfRule type="cellIs" dxfId="1696" priority="522" stopIfTrue="1" operator="lessThan">
      <formula>0</formula>
    </cfRule>
  </conditionalFormatting>
  <conditionalFormatting sqref="R62:R63">
    <cfRule type="cellIs" dxfId="1695" priority="525" stopIfTrue="1" operator="lessThan">
      <formula>0</formula>
    </cfRule>
  </conditionalFormatting>
  <conditionalFormatting sqref="O200:P200 R200:S200">
    <cfRule type="cellIs" dxfId="1694" priority="520" stopIfTrue="1" operator="lessThan">
      <formula>0</formula>
    </cfRule>
  </conditionalFormatting>
  <conditionalFormatting sqref="O163:P163 R163:S163">
    <cfRule type="cellIs" dxfId="1693" priority="514" stopIfTrue="1" operator="lessThan">
      <formula>0</formula>
    </cfRule>
  </conditionalFormatting>
  <conditionalFormatting sqref="S54">
    <cfRule type="cellIs" dxfId="1692" priority="523" stopIfTrue="1" operator="lessThan">
      <formula>0</formula>
    </cfRule>
  </conditionalFormatting>
  <conditionalFormatting sqref="O164:P165 R164:S165">
    <cfRule type="cellIs" dxfId="1691" priority="512" stopIfTrue="1" operator="lessThan">
      <formula>0</formula>
    </cfRule>
  </conditionalFormatting>
  <conditionalFormatting sqref="O168:P168 R168:S168">
    <cfRule type="cellIs" dxfId="1690" priority="510" stopIfTrue="1" operator="lessThan">
      <formula>0</formula>
    </cfRule>
  </conditionalFormatting>
  <conditionalFormatting sqref="S57">
    <cfRule type="cellIs" dxfId="1689" priority="521" stopIfTrue="1" operator="lessThan">
      <formula>0</formula>
    </cfRule>
  </conditionalFormatting>
  <conditionalFormatting sqref="R200:S200 O200:P200">
    <cfRule type="cellIs" dxfId="1688" priority="519" stopIfTrue="1" operator="lessThan">
      <formula>0</formula>
    </cfRule>
  </conditionalFormatting>
  <conditionalFormatting sqref="R162:S163 O162:P163">
    <cfRule type="cellIs" dxfId="1687" priority="515" stopIfTrue="1" operator="lessThan">
      <formula>0</formula>
    </cfRule>
  </conditionalFormatting>
  <conditionalFormatting sqref="O164:P165 R164:S165">
    <cfRule type="cellIs" dxfId="1686" priority="511" stopIfTrue="1" operator="lessThan">
      <formula>0</formula>
    </cfRule>
  </conditionalFormatting>
  <conditionalFormatting sqref="O168:P168 R168:S168">
    <cfRule type="cellIs" dxfId="1685" priority="509" stopIfTrue="1" operator="lessThan">
      <formula>0</formula>
    </cfRule>
  </conditionalFormatting>
  <conditionalFormatting sqref="O166:P166 R166:S166">
    <cfRule type="cellIs" dxfId="1684" priority="497" stopIfTrue="1" operator="lessThan">
      <formula>0</formula>
    </cfRule>
  </conditionalFormatting>
  <conditionalFormatting sqref="O166:P166 R166:S166">
    <cfRule type="cellIs" dxfId="1683" priority="498" stopIfTrue="1" operator="lessThan">
      <formula>0</formula>
    </cfRule>
  </conditionalFormatting>
  <conditionalFormatting sqref="N105">
    <cfRule type="cellIs" dxfId="1682" priority="492" stopIfTrue="1" operator="lessThan">
      <formula>0</formula>
    </cfRule>
  </conditionalFormatting>
  <conditionalFormatting sqref="U118">
    <cfRule type="cellIs" dxfId="1681" priority="487" stopIfTrue="1" operator="lessThan">
      <formula>0</formula>
    </cfRule>
  </conditionalFormatting>
  <conditionalFormatting sqref="U119">
    <cfRule type="cellIs" dxfId="1680" priority="482" stopIfTrue="1" operator="lessThan">
      <formula>0</formula>
    </cfRule>
  </conditionalFormatting>
  <conditionalFormatting sqref="U118">
    <cfRule type="cellIs" dxfId="1679" priority="472" stopIfTrue="1" operator="equal">
      <formula>"2002 г. крайно ДТ с-до"</formula>
    </cfRule>
  </conditionalFormatting>
  <conditionalFormatting sqref="U119">
    <cfRule type="cellIs" dxfId="1678" priority="477" stopIfTrue="1" operator="lessThan">
      <formula>0</formula>
    </cfRule>
  </conditionalFormatting>
  <conditionalFormatting sqref="U118">
    <cfRule type="cellIs" dxfId="1677" priority="462" stopIfTrue="1" operator="equal">
      <formula>"2002 г. крайно ДТ с-до"</formula>
    </cfRule>
  </conditionalFormatting>
  <conditionalFormatting sqref="U119">
    <cfRule type="cellIs" dxfId="1676" priority="467" stopIfTrue="1" operator="lessThan">
      <formula>0</formula>
    </cfRule>
  </conditionalFormatting>
  <conditionalFormatting sqref="U118">
    <cfRule type="cellIs" dxfId="1675" priority="457" stopIfTrue="1" operator="equal">
      <formula>"2002 г. крайно ДТ с-до"</formula>
    </cfRule>
  </conditionalFormatting>
  <conditionalFormatting sqref="U118">
    <cfRule type="cellIs" dxfId="1674" priority="452" stopIfTrue="1" operator="equal">
      <formula>"2002 г. крайно ДТ с-до"</formula>
    </cfRule>
  </conditionalFormatting>
  <conditionalFormatting sqref="U119">
    <cfRule type="cellIs" dxfId="1673" priority="451" stopIfTrue="1" operator="equal">
      <formula>"2002 г. крайно ДТ с-до"</formula>
    </cfRule>
  </conditionalFormatting>
  <conditionalFormatting sqref="U96">
    <cfRule type="cellIs" dxfId="1672" priority="449" stopIfTrue="1" operator="equal">
      <formula>"2002 г. крайно ДТ с-до"</formula>
    </cfRule>
  </conditionalFormatting>
  <conditionalFormatting sqref="U96">
    <cfRule type="cellIs" dxfId="1671" priority="448" stopIfTrue="1" operator="equal">
      <formula>"2002 г. крайно ДТ с-до"</formula>
    </cfRule>
  </conditionalFormatting>
  <conditionalFormatting sqref="U96">
    <cfRule type="cellIs" dxfId="1670" priority="450" stopIfTrue="1" operator="equal">
      <formula>"2002 г. крайно ДТ с-до"</formula>
    </cfRule>
  </conditionalFormatting>
  <conditionalFormatting sqref="U96">
    <cfRule type="cellIs" dxfId="1669" priority="447" stopIfTrue="1" operator="equal">
      <formula>"2002 г. крайно ДТ с-до"</formula>
    </cfRule>
  </conditionalFormatting>
  <conditionalFormatting sqref="G96">
    <cfRule type="cellIs" dxfId="1668" priority="435" stopIfTrue="1" operator="equal">
      <formula>"2002 г. крайно ДТ с-до"</formula>
    </cfRule>
  </conditionalFormatting>
  <conditionalFormatting sqref="G96">
    <cfRule type="cellIs" dxfId="1667" priority="436" stopIfTrue="1" operator="equal">
      <formula>"2002 г. крайно ДТ с-до"</formula>
    </cfRule>
  </conditionalFormatting>
  <conditionalFormatting sqref="G96">
    <cfRule type="cellIs" dxfId="1666" priority="438" stopIfTrue="1" operator="equal">
      <formula>"2002 г. крайно ДТ с-до"</formula>
    </cfRule>
  </conditionalFormatting>
  <conditionalFormatting sqref="G96">
    <cfRule type="cellIs" dxfId="1665" priority="437" stopIfTrue="1" operator="equal">
      <formula>"2002 г. крайно ДТ с-до"</formula>
    </cfRule>
  </conditionalFormatting>
  <conditionalFormatting sqref="U100">
    <cfRule type="cellIs" dxfId="1664" priority="354" stopIfTrue="1" operator="equal">
      <formula>"2002 г. крайно ДТ с-до"</formula>
    </cfRule>
  </conditionalFormatting>
  <conditionalFormatting sqref="U114">
    <cfRule type="cellIs" dxfId="1663" priority="212" stopIfTrue="1" operator="equal">
      <formula>"2002 г. крайно ДТ с-до"</formula>
    </cfRule>
  </conditionalFormatting>
  <conditionalFormatting sqref="R128:R149 O129:P149">
    <cfRule type="cellIs" dxfId="1662" priority="429" stopIfTrue="1" operator="lessThan">
      <formula>0</formula>
    </cfRule>
  </conditionalFormatting>
  <conditionalFormatting sqref="R128:R149">
    <cfRule type="cellIs" dxfId="1661" priority="428" stopIfTrue="1" operator="lessThan">
      <formula>0</formula>
    </cfRule>
  </conditionalFormatting>
  <conditionalFormatting sqref="O98">
    <cfRule type="cellIs" dxfId="1660" priority="426" stopIfTrue="1" operator="equal">
      <formula>"2002 г. крайно ДТ с-до"</formula>
    </cfRule>
  </conditionalFormatting>
  <conditionalFormatting sqref="P120">
    <cfRule type="cellIs" dxfId="1659" priority="427" stopIfTrue="1" operator="lessThan">
      <formula>0</formula>
    </cfRule>
  </conditionalFormatting>
  <conditionalFormatting sqref="P110">
    <cfRule type="cellIs" dxfId="1658" priority="423" stopIfTrue="1" operator="equal">
      <formula>"2002 г. крайно ДТ с-до"</formula>
    </cfRule>
  </conditionalFormatting>
  <conditionalFormatting sqref="O110">
    <cfRule type="cellIs" dxfId="1657" priority="422" stopIfTrue="1" operator="lessThan">
      <formula>0</formula>
    </cfRule>
  </conditionalFormatting>
  <conditionalFormatting sqref="P120">
    <cfRule type="cellIs" dxfId="1656" priority="424" stopIfTrue="1" operator="lessThan">
      <formula>0</formula>
    </cfRule>
  </conditionalFormatting>
  <conditionalFormatting sqref="O106:P106">
    <cfRule type="cellIs" dxfId="1655" priority="425" stopIfTrue="1" operator="lessThan">
      <formula>0</formula>
    </cfRule>
  </conditionalFormatting>
  <conditionalFormatting sqref="O101">
    <cfRule type="cellIs" dxfId="1654" priority="421" stopIfTrue="1" operator="equal">
      <formula>"2002 г. крайно ДТ с-до"</formula>
    </cfRule>
  </conditionalFormatting>
  <conditionalFormatting sqref="P121">
    <cfRule type="cellIs" dxfId="1653" priority="420" stopIfTrue="1" operator="equal">
      <formula>"2002 г. крайно ДТ с-до"</formula>
    </cfRule>
  </conditionalFormatting>
  <conditionalFormatting sqref="O109:P109">
    <cfRule type="cellIs" dxfId="1652" priority="419" stopIfTrue="1" operator="lessThan">
      <formula>0</formula>
    </cfRule>
  </conditionalFormatting>
  <conditionalFormatting sqref="O121">
    <cfRule type="cellIs" dxfId="1651" priority="418" stopIfTrue="1" operator="lessThan">
      <formula>0</formula>
    </cfRule>
  </conditionalFormatting>
  <conditionalFormatting sqref="P111:P113">
    <cfRule type="cellIs" dxfId="1650" priority="417" stopIfTrue="1" operator="lessThan">
      <formula>0</formula>
    </cfRule>
  </conditionalFormatting>
  <conditionalFormatting sqref="P111:P113">
    <cfRule type="cellIs" dxfId="1649" priority="416" stopIfTrue="1" operator="lessThan">
      <formula>0</formula>
    </cfRule>
  </conditionalFormatting>
  <conditionalFormatting sqref="P111">
    <cfRule type="cellIs" dxfId="1648" priority="415" stopIfTrue="1" operator="notEqual">
      <formula>0</formula>
    </cfRule>
  </conditionalFormatting>
  <conditionalFormatting sqref="P112">
    <cfRule type="cellIs" dxfId="1647" priority="414" stopIfTrue="1" operator="notEqual">
      <formula>0</formula>
    </cfRule>
  </conditionalFormatting>
  <conditionalFormatting sqref="P113">
    <cfRule type="cellIs" dxfId="1646" priority="413" stopIfTrue="1" operator="notEqual">
      <formula>0</formula>
    </cfRule>
  </conditionalFormatting>
  <conditionalFormatting sqref="P99">
    <cfRule type="cellIs" dxfId="1645" priority="412" stopIfTrue="1" operator="equal">
      <formula>"2002 г. крайно ДТ с-до"</formula>
    </cfRule>
  </conditionalFormatting>
  <conditionalFormatting sqref="P102">
    <cfRule type="cellIs" dxfId="1644" priority="411" stopIfTrue="1" operator="equal">
      <formula>"2002 г. крайно ДТ с-до"</formula>
    </cfRule>
  </conditionalFormatting>
  <conditionalFormatting sqref="P108">
    <cfRule type="cellIs" dxfId="1643" priority="410" stopIfTrue="1" operator="equal">
      <formula>"2002 г. крайно ДТ с-до"</formula>
    </cfRule>
  </conditionalFormatting>
  <conditionalFormatting sqref="O115">
    <cfRule type="cellIs" dxfId="1642" priority="409" stopIfTrue="1" operator="equal">
      <formula>"2002 г. крайно ДТ с-до"</formula>
    </cfRule>
  </conditionalFormatting>
  <conditionalFormatting sqref="O112">
    <cfRule type="cellIs" dxfId="1641" priority="408" stopIfTrue="1" operator="equal">
      <formula>"2002 г. крайно ДТ с-до"</formula>
    </cfRule>
  </conditionalFormatting>
  <conditionalFormatting sqref="O118">
    <cfRule type="cellIs" dxfId="1640" priority="407" stopIfTrue="1" operator="equal">
      <formula>"2002 г. крайно ДТ с-до"</formula>
    </cfRule>
  </conditionalFormatting>
  <conditionalFormatting sqref="O103:P103">
    <cfRule type="cellIs" dxfId="1639" priority="406" stopIfTrue="1" operator="lessThan">
      <formula>0</formula>
    </cfRule>
  </conditionalFormatting>
  <conditionalFormatting sqref="O104">
    <cfRule type="cellIs" dxfId="1638" priority="405" stopIfTrue="1" operator="equal">
      <formula>"2002 г. крайно ДТ с-до"</formula>
    </cfRule>
  </conditionalFormatting>
  <conditionalFormatting sqref="P105">
    <cfRule type="cellIs" dxfId="1637" priority="404" stopIfTrue="1" operator="equal">
      <formula>"2002 г. крайно ДТ с-до"</formula>
    </cfRule>
  </conditionalFormatting>
  <conditionalFormatting sqref="O107">
    <cfRule type="cellIs" dxfId="1636" priority="403" stopIfTrue="1" operator="equal">
      <formula>"2002 г. крайно ДТ с-до"</formula>
    </cfRule>
  </conditionalFormatting>
  <conditionalFormatting sqref="S120">
    <cfRule type="cellIs" dxfId="1635" priority="402" stopIfTrue="1" operator="lessThan">
      <formula>0</formula>
    </cfRule>
  </conditionalFormatting>
  <conditionalFormatting sqref="R110">
    <cfRule type="cellIs" dxfId="1634" priority="396" stopIfTrue="1" operator="lessThan">
      <formula>0</formula>
    </cfRule>
  </conditionalFormatting>
  <conditionalFormatting sqref="S106">
    <cfRule type="cellIs" dxfId="1633" priority="400" stopIfTrue="1" operator="lessThan">
      <formula>0</formula>
    </cfRule>
  </conditionalFormatting>
  <conditionalFormatting sqref="S99">
    <cfRule type="cellIs" dxfId="1632" priority="381" stopIfTrue="1" operator="equal">
      <formula>"2002 г. крайно ДТ с-до"</formula>
    </cfRule>
  </conditionalFormatting>
  <conditionalFormatting sqref="S120">
    <cfRule type="cellIs" dxfId="1631" priority="399" stopIfTrue="1" operator="lessThan">
      <formula>0</formula>
    </cfRule>
  </conditionalFormatting>
  <conditionalFormatting sqref="S110">
    <cfRule type="cellIs" dxfId="1630" priority="397" stopIfTrue="1" operator="equal">
      <formula>"2002 г. крайно ДТ с-до"</formula>
    </cfRule>
  </conditionalFormatting>
  <conditionalFormatting sqref="S121">
    <cfRule type="cellIs" dxfId="1629" priority="394" stopIfTrue="1" operator="equal">
      <formula>"2002 г. крайно ДТ с-до"</formula>
    </cfRule>
  </conditionalFormatting>
  <conditionalFormatting sqref="R109:S109">
    <cfRule type="cellIs" dxfId="1628" priority="391" stopIfTrue="1" operator="lessThan">
      <formula>0</formula>
    </cfRule>
  </conditionalFormatting>
  <conditionalFormatting sqref="R121">
    <cfRule type="cellIs" dxfId="1627" priority="388" stopIfTrue="1" operator="lessThan">
      <formula>0</formula>
    </cfRule>
  </conditionalFormatting>
  <conditionalFormatting sqref="S111:S113">
    <cfRule type="cellIs" dxfId="1626" priority="386" stopIfTrue="1" operator="lessThan">
      <formula>0</formula>
    </cfRule>
  </conditionalFormatting>
  <conditionalFormatting sqref="S111:S113">
    <cfRule type="cellIs" dxfId="1625" priority="385" stopIfTrue="1" operator="lessThan">
      <formula>0</formula>
    </cfRule>
  </conditionalFormatting>
  <conditionalFormatting sqref="S111">
    <cfRule type="cellIs" dxfId="1624" priority="384" stopIfTrue="1" operator="notEqual">
      <formula>0</formula>
    </cfRule>
  </conditionalFormatting>
  <conditionalFormatting sqref="S112">
    <cfRule type="cellIs" dxfId="1623" priority="383" stopIfTrue="1" operator="notEqual">
      <formula>0</formula>
    </cfRule>
  </conditionalFormatting>
  <conditionalFormatting sqref="S113">
    <cfRule type="cellIs" dxfId="1622" priority="382" stopIfTrue="1" operator="notEqual">
      <formula>0</formula>
    </cfRule>
  </conditionalFormatting>
  <conditionalFormatting sqref="S108">
    <cfRule type="cellIs" dxfId="1621" priority="379" stopIfTrue="1" operator="equal">
      <formula>"2002 г. крайно ДТ с-до"</formula>
    </cfRule>
  </conditionalFormatting>
  <conditionalFormatting sqref="S102">
    <cfRule type="cellIs" dxfId="1620" priority="380" stopIfTrue="1" operator="equal">
      <formula>"2002 г. крайно ДТ с-до"</formula>
    </cfRule>
  </conditionalFormatting>
  <conditionalFormatting sqref="U109">
    <cfRule type="cellIs" dxfId="1619" priority="361" stopIfTrue="1" operator="equal">
      <formula>"2002 г. крайно ДТ с-до"</formula>
    </cfRule>
  </conditionalFormatting>
  <conditionalFormatting sqref="S103">
    <cfRule type="cellIs" dxfId="1618" priority="374" stopIfTrue="1" operator="lessThan">
      <formula>0</formula>
    </cfRule>
  </conditionalFormatting>
  <conditionalFormatting sqref="U103">
    <cfRule type="cellIs" dxfId="1617" priority="352" stopIfTrue="1" operator="equal">
      <formula>"2002 г. крайно ДТ с-до"</formula>
    </cfRule>
  </conditionalFormatting>
  <conditionalFormatting sqref="U100">
    <cfRule type="cellIs" dxfId="1616" priority="330" stopIfTrue="1" operator="equal">
      <formula>"2002 г. крайно ДТ с-до"</formula>
    </cfRule>
  </conditionalFormatting>
  <conditionalFormatting sqref="U111">
    <cfRule type="cellIs" dxfId="1615" priority="324" stopIfTrue="1" operator="equal">
      <formula>"2002 г. крайно ДТ с-до"</formula>
    </cfRule>
  </conditionalFormatting>
  <conditionalFormatting sqref="U103">
    <cfRule type="cellIs" dxfId="1614" priority="371" stopIfTrue="1" operator="lessThan">
      <formula>0</formula>
    </cfRule>
  </conditionalFormatting>
  <conditionalFormatting sqref="U106">
    <cfRule type="cellIs" dxfId="1613" priority="370" stopIfTrue="1" operator="lessThan">
      <formula>0</formula>
    </cfRule>
  </conditionalFormatting>
  <conditionalFormatting sqref="U100">
    <cfRule type="cellIs" dxfId="1612" priority="368" stopIfTrue="1" operator="lessThan">
      <formula>0</formula>
    </cfRule>
  </conditionalFormatting>
  <conditionalFormatting sqref="U103">
    <cfRule type="cellIs" dxfId="1611" priority="290" stopIfTrue="1" operator="equal">
      <formula>"2002 г. крайно ДТ с-до"</formula>
    </cfRule>
  </conditionalFormatting>
  <conditionalFormatting sqref="U106">
    <cfRule type="cellIs" dxfId="1610" priority="350" stopIfTrue="1" operator="equal">
      <formula>"2002 г. крайно ДТ с-до"</formula>
    </cfRule>
  </conditionalFormatting>
  <conditionalFormatting sqref="U111">
    <cfRule type="cellIs" dxfId="1609" priority="348" stopIfTrue="1" operator="equal">
      <formula>"2002 г. крайно ДТ с-до"</formula>
    </cfRule>
  </conditionalFormatting>
  <conditionalFormatting sqref="U100">
    <cfRule type="cellIs" dxfId="1608" priority="342" stopIfTrue="1" operator="equal">
      <formula>"2002 г. крайно ДТ с-до"</formula>
    </cfRule>
  </conditionalFormatting>
  <conditionalFormatting sqref="U106">
    <cfRule type="cellIs" dxfId="1607" priority="338" stopIfTrue="1" operator="equal">
      <formula>"2002 г. крайно ДТ с-до"</formula>
    </cfRule>
  </conditionalFormatting>
  <conditionalFormatting sqref="U111">
    <cfRule type="cellIs" dxfId="1606" priority="336" stopIfTrue="1" operator="equal">
      <formula>"2002 г. крайно ДТ с-до"</formula>
    </cfRule>
  </conditionalFormatting>
  <conditionalFormatting sqref="U109">
    <cfRule type="cellIs" dxfId="1605" priority="332" stopIfTrue="1" operator="lessThan">
      <formula>0</formula>
    </cfRule>
  </conditionalFormatting>
  <conditionalFormatting sqref="U103">
    <cfRule type="cellIs" dxfId="1604" priority="328" stopIfTrue="1" operator="equal">
      <formula>"2002 г. крайно ДТ с-до"</formula>
    </cfRule>
  </conditionalFormatting>
  <conditionalFormatting sqref="U106">
    <cfRule type="cellIs" dxfId="1603" priority="326" stopIfTrue="1" operator="equal">
      <formula>"2002 г. крайно ДТ с-до"</formula>
    </cfRule>
  </conditionalFormatting>
  <conditionalFormatting sqref="U120">
    <cfRule type="cellIs" dxfId="1602" priority="323" stopIfTrue="1" operator="lessThan">
      <formula>0</formula>
    </cfRule>
  </conditionalFormatting>
  <conditionalFormatting sqref="U100">
    <cfRule type="cellIs" dxfId="1601" priority="317" stopIfTrue="1" operator="equal">
      <formula>"2002 г. крайно ДТ с-до"</formula>
    </cfRule>
  </conditionalFormatting>
  <conditionalFormatting sqref="U103">
    <cfRule type="cellIs" dxfId="1600" priority="315" stopIfTrue="1" operator="equal">
      <formula>"2002 г. крайно ДТ с-до"</formula>
    </cfRule>
  </conditionalFormatting>
  <conditionalFormatting sqref="U106">
    <cfRule type="cellIs" dxfId="1599" priority="313" stopIfTrue="1" operator="equal">
      <formula>"2002 г. крайно ДТ с-до"</formula>
    </cfRule>
  </conditionalFormatting>
  <conditionalFormatting sqref="U111">
    <cfRule type="cellIs" dxfId="1598" priority="311" stopIfTrue="1" operator="equal">
      <formula>"2002 г. крайно ДТ с-до"</formula>
    </cfRule>
  </conditionalFormatting>
  <conditionalFormatting sqref="U109">
    <cfRule type="cellIs" dxfId="1597" priority="307" stopIfTrue="1" operator="lessThan">
      <formula>0</formula>
    </cfRule>
  </conditionalFormatting>
  <conditionalFormatting sqref="U100">
    <cfRule type="cellIs" dxfId="1596" priority="305" stopIfTrue="1" operator="equal">
      <formula>"2002 г. крайно ДТ с-до"</formula>
    </cfRule>
  </conditionalFormatting>
  <conditionalFormatting sqref="U103">
    <cfRule type="cellIs" dxfId="1595" priority="303" stopIfTrue="1" operator="equal">
      <formula>"2002 г. крайно ДТ с-до"</formula>
    </cfRule>
  </conditionalFormatting>
  <conditionalFormatting sqref="U106">
    <cfRule type="cellIs" dxfId="1594" priority="301" stopIfTrue="1" operator="equal">
      <formula>"2002 г. крайно ДТ с-до"</formula>
    </cfRule>
  </conditionalFormatting>
  <conditionalFormatting sqref="U111">
    <cfRule type="cellIs" dxfId="1593" priority="299" stopIfTrue="1" operator="equal">
      <formula>"2002 г. крайно ДТ с-до"</formula>
    </cfRule>
  </conditionalFormatting>
  <conditionalFormatting sqref="U120">
    <cfRule type="cellIs" dxfId="1592" priority="298" stopIfTrue="1" operator="lessThan">
      <formula>0</formula>
    </cfRule>
  </conditionalFormatting>
  <conditionalFormatting sqref="U109">
    <cfRule type="cellIs" dxfId="1591" priority="294" stopIfTrue="1" operator="lessThan">
      <formula>0</formula>
    </cfRule>
  </conditionalFormatting>
  <conditionalFormatting sqref="U100">
    <cfRule type="cellIs" dxfId="1590" priority="292" stopIfTrue="1" operator="equal">
      <formula>"2002 г. крайно ДТ с-до"</formula>
    </cfRule>
  </conditionalFormatting>
  <conditionalFormatting sqref="U106">
    <cfRule type="cellIs" dxfId="1589" priority="288" stopIfTrue="1" operator="equal">
      <formula>"2002 г. крайно ДТ с-до"</formula>
    </cfRule>
  </conditionalFormatting>
  <conditionalFormatting sqref="U111">
    <cfRule type="cellIs" dxfId="1588" priority="286" stopIfTrue="1" operator="equal">
      <formula>"2002 г. крайно ДТ с-до"</formula>
    </cfRule>
  </conditionalFormatting>
  <conditionalFormatting sqref="U120">
    <cfRule type="cellIs" dxfId="1587" priority="285" stopIfTrue="1" operator="lessThan">
      <formula>0</formula>
    </cfRule>
  </conditionalFormatting>
  <conditionalFormatting sqref="U106">
    <cfRule type="cellIs" dxfId="1586" priority="283" stopIfTrue="1" operator="lessThan">
      <formula>0</formula>
    </cfRule>
  </conditionalFormatting>
  <conditionalFormatting sqref="U109">
    <cfRule type="cellIs" dxfId="1585" priority="281" stopIfTrue="1" operator="lessThan">
      <formula>0</formula>
    </cfRule>
  </conditionalFormatting>
  <conditionalFormatting sqref="U103">
    <cfRule type="cellIs" dxfId="1584" priority="279" stopIfTrue="1" operator="lessThan">
      <formula>0</formula>
    </cfRule>
  </conditionalFormatting>
  <conditionalFormatting sqref="U114">
    <cfRule type="cellIs" dxfId="1583" priority="207" stopIfTrue="1" operator="equal">
      <formula>"2002 г. крайно ДТ с-до"</formula>
    </cfRule>
  </conditionalFormatting>
  <conditionalFormatting sqref="U117">
    <cfRule type="cellIs" dxfId="1582" priority="205" stopIfTrue="1" operator="equal">
      <formula>"2002 г. крайно ДТ с-до"</formula>
    </cfRule>
  </conditionalFormatting>
  <conditionalFormatting sqref="U114">
    <cfRule type="cellIs" dxfId="1581" priority="202" stopIfTrue="1" operator="equal">
      <formula>"2002 г. крайно ДТ с-до"</formula>
    </cfRule>
  </conditionalFormatting>
  <conditionalFormatting sqref="U117">
    <cfRule type="cellIs" dxfId="1580" priority="200" stopIfTrue="1" operator="equal">
      <formula>"2002 г. крайно ДТ с-до"</formula>
    </cfRule>
  </conditionalFormatting>
  <conditionalFormatting sqref="U114">
    <cfRule type="cellIs" dxfId="1579" priority="197" stopIfTrue="1" operator="equal">
      <formula>"2002 г. крайно ДТ с-до"</formula>
    </cfRule>
  </conditionalFormatting>
  <conditionalFormatting sqref="U117">
    <cfRule type="cellIs" dxfId="1578" priority="195" stopIfTrue="1" operator="equal">
      <formula>"2002 г. крайно ДТ с-до"</formula>
    </cfRule>
  </conditionalFormatting>
  <conditionalFormatting sqref="U114">
    <cfRule type="cellIs" dxfId="1577" priority="192" stopIfTrue="1" operator="equal">
      <formula>"2002 г. крайно ДТ с-до"</formula>
    </cfRule>
  </conditionalFormatting>
  <conditionalFormatting sqref="U117">
    <cfRule type="cellIs" dxfId="1576" priority="190" stopIfTrue="1" operator="equal">
      <formula>"2002 г. крайно ДТ с-до"</formula>
    </cfRule>
  </conditionalFormatting>
  <conditionalFormatting sqref="U114">
    <cfRule type="cellIs" dxfId="1575" priority="187" stopIfTrue="1" operator="equal">
      <formula>"2002 г. крайно ДТ с-до"</formula>
    </cfRule>
  </conditionalFormatting>
  <conditionalFormatting sqref="U117">
    <cfRule type="cellIs" dxfId="1574" priority="185" stopIfTrue="1" operator="equal">
      <formula>"2002 г. крайно ДТ с-до"</formula>
    </cfRule>
  </conditionalFormatting>
  <conditionalFormatting sqref="O95">
    <cfRule type="cellIs" dxfId="1573" priority="156" stopIfTrue="1" operator="equal">
      <formula>"2002 г. крайно ДТ с-до"</formula>
    </cfRule>
  </conditionalFormatting>
  <conditionalFormatting sqref="U97">
    <cfRule type="cellIs" dxfId="1572" priority="230" stopIfTrue="1" operator="equal">
      <formula>"2002 г. крайно ДТ с-до"</formula>
    </cfRule>
  </conditionalFormatting>
  <conditionalFormatting sqref="U97">
    <cfRule type="cellIs" dxfId="1571" priority="229" stopIfTrue="1" operator="equal">
      <formula>"2002 г. крайно ДТ с-до"</formula>
    </cfRule>
  </conditionalFormatting>
  <conditionalFormatting sqref="U97">
    <cfRule type="cellIs" dxfId="1570" priority="228" stopIfTrue="1" operator="equal">
      <formula>"2002 г. крайно ДТ с-до"</formula>
    </cfRule>
  </conditionalFormatting>
  <conditionalFormatting sqref="U97">
    <cfRule type="cellIs" dxfId="1569" priority="227" stopIfTrue="1" operator="equal">
      <formula>"2002 г. крайно ДТ с-до"</formula>
    </cfRule>
  </conditionalFormatting>
  <conditionalFormatting sqref="U97">
    <cfRule type="cellIs" dxfId="1568" priority="226" stopIfTrue="1" operator="equal">
      <formula>"2002 г. крайно ДТ с-до"</formula>
    </cfRule>
  </conditionalFormatting>
  <conditionalFormatting sqref="U97">
    <cfRule type="cellIs" dxfId="1567" priority="225" stopIfTrue="1" operator="equal">
      <formula>"2002 г. крайно ДТ с-до"</formula>
    </cfRule>
  </conditionalFormatting>
  <conditionalFormatting sqref="U110">
    <cfRule type="cellIs" dxfId="1566" priority="223" stopIfTrue="1" operator="equal">
      <formula>"2002 г. крайно ДТ с-до"</formula>
    </cfRule>
  </conditionalFormatting>
  <conditionalFormatting sqref="U110">
    <cfRule type="cellIs" dxfId="1565" priority="222" stopIfTrue="1" operator="equal">
      <formula>"2002 г. крайно ДТ с-до"</formula>
    </cfRule>
  </conditionalFormatting>
  <conditionalFormatting sqref="U110">
    <cfRule type="cellIs" dxfId="1564" priority="221" stopIfTrue="1" operator="equal">
      <formula>"2002 г. крайно ДТ с-до"</formula>
    </cfRule>
  </conditionalFormatting>
  <conditionalFormatting sqref="U110">
    <cfRule type="cellIs" dxfId="1563" priority="220" stopIfTrue="1" operator="equal">
      <formula>"2002 г. крайно ДТ с-до"</formula>
    </cfRule>
  </conditionalFormatting>
  <conditionalFormatting sqref="U110">
    <cfRule type="cellIs" dxfId="1562" priority="219" stopIfTrue="1" operator="lessThan">
      <formula>0</formula>
    </cfRule>
  </conditionalFormatting>
  <conditionalFormatting sqref="U117">
    <cfRule type="cellIs" dxfId="1561" priority="210" stopIfTrue="1" operator="equal">
      <formula>"2002 г. крайно ДТ с-до"</formula>
    </cfRule>
  </conditionalFormatting>
  <conditionalFormatting sqref="V110">
    <cfRule type="cellIs" dxfId="1560" priority="155" stopIfTrue="1" operator="equal">
      <formula>"2002 г. крайно ДТ с-до"</formula>
    </cfRule>
  </conditionalFormatting>
  <conditionalFormatting sqref="U121">
    <cfRule type="cellIs" dxfId="1559" priority="176" stopIfTrue="1" operator="lessThan">
      <formula>0</formula>
    </cfRule>
  </conditionalFormatting>
  <conditionalFormatting sqref="V121">
    <cfRule type="cellIs" dxfId="1558" priority="153" stopIfTrue="1" operator="equal">
      <formula>"2002 г. крайно ДТ с-до"</formula>
    </cfRule>
  </conditionalFormatting>
  <conditionalFormatting sqref="S96">
    <cfRule type="cellIs" dxfId="1557" priority="103" stopIfTrue="1" operator="equal">
      <formula>"2002 г. крайно ДТ с-до"</formula>
    </cfRule>
  </conditionalFormatting>
  <conditionalFormatting sqref="R113">
    <cfRule type="cellIs" dxfId="1556" priority="101" stopIfTrue="1" operator="equal">
      <formula>"2002 г. крайно ДТ с-до"</formula>
    </cfRule>
  </conditionalFormatting>
  <conditionalFormatting sqref="R116">
    <cfRule type="cellIs" dxfId="1555" priority="98" stopIfTrue="1" operator="equal">
      <formula>"2002 г. крайно ДТ с-до"</formula>
    </cfRule>
  </conditionalFormatting>
  <conditionalFormatting sqref="O95">
    <cfRule type="cellIs" dxfId="1554" priority="159" stopIfTrue="1" operator="equal">
      <formula>"2002 г. крайно ДТ с-до"</formula>
    </cfRule>
  </conditionalFormatting>
  <conditionalFormatting sqref="O95">
    <cfRule type="cellIs" dxfId="1553" priority="157" stopIfTrue="1" operator="equal">
      <formula>"2002 г. крайно ДТ с-до"</formula>
    </cfRule>
  </conditionalFormatting>
  <conditionalFormatting sqref="O95">
    <cfRule type="cellIs" dxfId="1552" priority="158" stopIfTrue="1" operator="equal">
      <formula>"2002 г. крайно ДТ с-до"</formula>
    </cfRule>
  </conditionalFormatting>
  <conditionalFormatting sqref="R115">
    <cfRule type="cellIs" dxfId="1551" priority="99" stopIfTrue="1" operator="equal">
      <formula>"2002 г. крайно ДТ с-до"</formula>
    </cfRule>
  </conditionalFormatting>
  <conditionalFormatting sqref="R99">
    <cfRule type="cellIs" dxfId="1550" priority="115" stopIfTrue="1" operator="equal">
      <formula>"2002 г. крайно ДТ с-до"</formula>
    </cfRule>
  </conditionalFormatting>
  <conditionalFormatting sqref="R108">
    <cfRule type="cellIs" dxfId="1549" priority="114" stopIfTrue="1" operator="equal">
      <formula>"2002 г. крайно ДТ с-до"</formula>
    </cfRule>
  </conditionalFormatting>
  <conditionalFormatting sqref="R102">
    <cfRule type="cellIs" dxfId="1548" priority="113" stopIfTrue="1" operator="equal">
      <formula>"2002 г. крайно ДТ с-до"</formula>
    </cfRule>
  </conditionalFormatting>
  <conditionalFormatting sqref="U115">
    <cfRule type="cellIs" dxfId="1547" priority="79" stopIfTrue="1" operator="equal">
      <formula>"2002 г. крайно ДТ с-до"</formula>
    </cfRule>
  </conditionalFormatting>
  <conditionalFormatting sqref="S96">
    <cfRule type="cellIs" dxfId="1546" priority="104" stopIfTrue="1" operator="equal">
      <formula>"2002 г. крайно ДТ с-до"</formula>
    </cfRule>
  </conditionalFormatting>
  <conditionalFormatting sqref="S96">
    <cfRule type="cellIs" dxfId="1545" priority="102" stopIfTrue="1" operator="equal">
      <formula>"2002 г. крайно ДТ с-до"</formula>
    </cfRule>
  </conditionalFormatting>
  <conditionalFormatting sqref="U113">
    <cfRule type="cellIs" dxfId="1544" priority="95" stopIfTrue="1" operator="equal">
      <formula>"2002 г. крайно ДТ с-до"</formula>
    </cfRule>
  </conditionalFormatting>
  <conditionalFormatting sqref="R105">
    <cfRule type="cellIs" dxfId="1543" priority="110" stopIfTrue="1" operator="equal">
      <formula>"2002 г. крайно ДТ с-до"</formula>
    </cfRule>
  </conditionalFormatting>
  <conditionalFormatting sqref="R107">
    <cfRule type="cellIs" dxfId="1542" priority="117" stopIfTrue="1" operator="equal">
      <formula>"2002 г. крайно ДТ с-до"</formula>
    </cfRule>
  </conditionalFormatting>
  <conditionalFormatting sqref="O170:P170 R170:S170">
    <cfRule type="cellIs" dxfId="1541" priority="130" stopIfTrue="1" operator="lessThan">
      <formula>0</formula>
    </cfRule>
  </conditionalFormatting>
  <conditionalFormatting sqref="O170:P170 R170:S170">
    <cfRule type="cellIs" dxfId="1540" priority="129" stopIfTrue="1" operator="lessThan">
      <formula>0</formula>
    </cfRule>
  </conditionalFormatting>
  <conditionalFormatting sqref="O167:P167 R167:S167">
    <cfRule type="cellIs" dxfId="1539" priority="127" stopIfTrue="1" operator="lessThan">
      <formula>0</formula>
    </cfRule>
  </conditionalFormatting>
  <conditionalFormatting sqref="O167:P167 R167:S167">
    <cfRule type="cellIs" dxfId="1538" priority="128" stopIfTrue="1" operator="lessThan">
      <formula>0</formula>
    </cfRule>
  </conditionalFormatting>
  <conditionalFormatting sqref="O169:P169 R169:S169">
    <cfRule type="cellIs" dxfId="1537" priority="126" stopIfTrue="1" operator="lessThan">
      <formula>0</formula>
    </cfRule>
  </conditionalFormatting>
  <conditionalFormatting sqref="O169:P169 R169:S169">
    <cfRule type="cellIs" dxfId="1536" priority="125" stopIfTrue="1" operator="lessThan">
      <formula>0</formula>
    </cfRule>
  </conditionalFormatting>
  <conditionalFormatting sqref="V111:V113">
    <cfRule type="cellIs" dxfId="1535" priority="124" stopIfTrue="1" operator="lessThan">
      <formula>0</formula>
    </cfRule>
  </conditionalFormatting>
  <conditionalFormatting sqref="V111:V113">
    <cfRule type="cellIs" dxfId="1534" priority="123" stopIfTrue="1" operator="lessThan">
      <formula>0</formula>
    </cfRule>
  </conditionalFormatting>
  <conditionalFormatting sqref="V111">
    <cfRule type="cellIs" dxfId="1533" priority="122" stopIfTrue="1" operator="notEqual">
      <formula>0</formula>
    </cfRule>
  </conditionalFormatting>
  <conditionalFormatting sqref="V112">
    <cfRule type="cellIs" dxfId="1532" priority="121" stopIfTrue="1" operator="notEqual">
      <formula>0</formula>
    </cfRule>
  </conditionalFormatting>
  <conditionalFormatting sqref="V113">
    <cfRule type="cellIs" dxfId="1531" priority="120" stopIfTrue="1" operator="notEqual">
      <formula>0</formula>
    </cfRule>
  </conditionalFormatting>
  <conditionalFormatting sqref="R106">
    <cfRule type="cellIs" dxfId="1530" priority="118" stopIfTrue="1" operator="lessThan">
      <formula>0</formula>
    </cfRule>
  </conditionalFormatting>
  <conditionalFormatting sqref="R98">
    <cfRule type="cellIs" dxfId="1529" priority="119" stopIfTrue="1" operator="equal">
      <formula>"2002 г. крайно ДТ с-до"</formula>
    </cfRule>
  </conditionalFormatting>
  <conditionalFormatting sqref="R101">
    <cfRule type="cellIs" dxfId="1528" priority="116" stopIfTrue="1" operator="equal">
      <formula>"2002 г. крайно ДТ с-до"</formula>
    </cfRule>
  </conditionalFormatting>
  <conditionalFormatting sqref="R96">
    <cfRule type="cellIs" dxfId="1527" priority="107" stopIfTrue="1" operator="equal">
      <formula>"2002 г. крайно ДТ с-до"</formula>
    </cfRule>
  </conditionalFormatting>
  <conditionalFormatting sqref="R96">
    <cfRule type="cellIs" dxfId="1526" priority="106" stopIfTrue="1" operator="equal">
      <formula>"2002 г. крайно ДТ с-до"</formula>
    </cfRule>
  </conditionalFormatting>
  <conditionalFormatting sqref="S96">
    <cfRule type="cellIs" dxfId="1525" priority="105" stopIfTrue="1" operator="equal">
      <formula>"2002 г. крайно ДТ с-до"</formula>
    </cfRule>
  </conditionalFormatting>
  <conditionalFormatting sqref="R103">
    <cfRule type="cellIs" dxfId="1524" priority="112" stopIfTrue="1" operator="lessThan">
      <formula>0</formula>
    </cfRule>
  </conditionalFormatting>
  <conditionalFormatting sqref="R104">
    <cfRule type="cellIs" dxfId="1523" priority="111" stopIfTrue="1" operator="equal">
      <formula>"2002 г. крайно ДТ с-до"</formula>
    </cfRule>
  </conditionalFormatting>
  <conditionalFormatting sqref="R96">
    <cfRule type="cellIs" dxfId="1522" priority="109" stopIfTrue="1" operator="equal">
      <formula>"2002 г. крайно ДТ с-до"</formula>
    </cfRule>
  </conditionalFormatting>
  <conditionalFormatting sqref="R96">
    <cfRule type="cellIs" dxfId="1521" priority="108" stopIfTrue="1" operator="equal">
      <formula>"2002 г. крайно ДТ с-до"</formula>
    </cfRule>
  </conditionalFormatting>
  <conditionalFormatting sqref="R118">
    <cfRule type="cellIs" dxfId="1520" priority="96" stopIfTrue="1" operator="equal">
      <formula>"2002 г. крайно ДТ с-до"</formula>
    </cfRule>
  </conditionalFormatting>
  <conditionalFormatting sqref="U116">
    <cfRule type="cellIs" dxfId="1519" priority="94" stopIfTrue="1" operator="equal">
      <formula>"2002 г. крайно ДТ с-до"</formula>
    </cfRule>
  </conditionalFormatting>
  <conditionalFormatting sqref="U115">
    <cfRule type="cellIs" dxfId="1518" priority="81" stopIfTrue="1" operator="equal">
      <formula>"2002 г. крайно ДТ с-до"</formula>
    </cfRule>
  </conditionalFormatting>
  <conditionalFormatting sqref="R119">
    <cfRule type="cellIs" dxfId="1517" priority="100" stopIfTrue="1" operator="equal">
      <formula>"2002 г. крайно ДТ с-до"</formula>
    </cfRule>
  </conditionalFormatting>
  <conditionalFormatting sqref="U112">
    <cfRule type="cellIs" dxfId="1516" priority="76" stopIfTrue="1" operator="equal">
      <formula>"2002 г. крайно ДТ с-до"</formula>
    </cfRule>
  </conditionalFormatting>
  <conditionalFormatting sqref="R112">
    <cfRule type="cellIs" dxfId="1515" priority="97" stopIfTrue="1" operator="equal">
      <formula>"2002 г. крайно ДТ с-до"</formula>
    </cfRule>
  </conditionalFormatting>
  <conditionalFormatting sqref="U115">
    <cfRule type="cellIs" dxfId="1514" priority="80" stopIfTrue="1" operator="equal">
      <formula>"2002 г. крайно ДТ с-до"</formula>
    </cfRule>
  </conditionalFormatting>
  <conditionalFormatting sqref="U112">
    <cfRule type="cellIs" dxfId="1513" priority="73" stopIfTrue="1" operator="equal">
      <formula>"2002 г. крайно ДТ с-до"</formula>
    </cfRule>
  </conditionalFormatting>
  <conditionalFormatting sqref="U126">
    <cfRule type="cellIs" dxfId="1512" priority="86" stopIfTrue="1" operator="equal">
      <formula>"2002 г. крайно ДТ с-до"</formula>
    </cfRule>
  </conditionalFormatting>
  <conditionalFormatting sqref="U128">
    <cfRule type="cellIs" dxfId="1511" priority="85" stopIfTrue="1" operator="equal">
      <formula>"2002 г. крайно ДТ с-до"</formula>
    </cfRule>
  </conditionalFormatting>
  <conditionalFormatting sqref="U112">
    <cfRule type="cellIs" dxfId="1510" priority="75" stopIfTrue="1" operator="equal">
      <formula>"2002 г. крайно ДТ с-до"</formula>
    </cfRule>
  </conditionalFormatting>
  <conditionalFormatting sqref="U115">
    <cfRule type="cellIs" dxfId="1509" priority="82" stopIfTrue="1" operator="lessThan">
      <formula>0</formula>
    </cfRule>
  </conditionalFormatting>
  <conditionalFormatting sqref="U115">
    <cfRule type="cellIs" dxfId="1508" priority="78" stopIfTrue="1" operator="equal">
      <formula>"2002 г. крайно ДТ с-до"</formula>
    </cfRule>
  </conditionalFormatting>
  <conditionalFormatting sqref="U112">
    <cfRule type="cellIs" dxfId="1507" priority="77" stopIfTrue="1" operator="lessThan">
      <formula>0</formula>
    </cfRule>
  </conditionalFormatting>
  <conditionalFormatting sqref="U112">
    <cfRule type="cellIs" dxfId="1506" priority="74" stopIfTrue="1" operator="equal">
      <formula>"2002 г. крайно ДТ с-до"</formula>
    </cfRule>
  </conditionalFormatting>
  <conditionalFormatting sqref="U130">
    <cfRule type="cellIs" dxfId="1505" priority="64" stopIfTrue="1" operator="equal">
      <formula>"2002 г. крайно ДТ с-до"</formula>
    </cfRule>
  </conditionalFormatting>
  <conditionalFormatting sqref="U129">
    <cfRule type="cellIs" dxfId="1504" priority="72" stopIfTrue="1" operator="lessThan">
      <formula>0</formula>
    </cfRule>
  </conditionalFormatting>
  <conditionalFormatting sqref="U127">
    <cfRule type="cellIs" dxfId="1503" priority="71" stopIfTrue="1" operator="lessThan">
      <formula>0</formula>
    </cfRule>
  </conditionalFormatting>
  <conditionalFormatting sqref="U127">
    <cfRule type="cellIs" dxfId="1502" priority="70" stopIfTrue="1" operator="lessThan">
      <formula>0</formula>
    </cfRule>
  </conditionalFormatting>
  <conditionalFormatting sqref="U127">
    <cfRule type="cellIs" dxfId="1501" priority="69" stopIfTrue="1" operator="notEqual">
      <formula>0</formula>
    </cfRule>
  </conditionalFormatting>
  <conditionalFormatting sqref="U125">
    <cfRule type="cellIs" dxfId="1500" priority="53" stopIfTrue="1" operator="lessThan">
      <formula>0</formula>
    </cfRule>
  </conditionalFormatting>
  <conditionalFormatting sqref="U125">
    <cfRule type="cellIs" dxfId="1499" priority="52" stopIfTrue="1" operator="lessThan">
      <formula>0</formula>
    </cfRule>
  </conditionalFormatting>
  <conditionalFormatting sqref="U125">
    <cfRule type="cellIs" dxfId="1498" priority="51" stopIfTrue="1" operator="notEqual">
      <formula>0</formula>
    </cfRule>
  </conditionalFormatting>
  <conditionalFormatting sqref="T123">
    <cfRule type="cellIs" dxfId="1497" priority="55" stopIfTrue="1" operator="equal">
      <formula>"2002 г. крайно ДТ с-до"</formula>
    </cfRule>
  </conditionalFormatting>
  <conditionalFormatting sqref="T123">
    <cfRule type="cellIs" dxfId="1496" priority="58" stopIfTrue="1" operator="equal">
      <formula>"2002 г. крайно ДТ с-до"</formula>
    </cfRule>
  </conditionalFormatting>
  <conditionalFormatting sqref="T123">
    <cfRule type="cellIs" dxfId="1495" priority="56" stopIfTrue="1" operator="equal">
      <formula>"2002 г. крайно ДТ с-до"</formula>
    </cfRule>
  </conditionalFormatting>
  <conditionalFormatting sqref="T123">
    <cfRule type="cellIs" dxfId="1494" priority="57" stopIfTrue="1" operator="equal">
      <formula>"2002 г. крайно ДТ с-до"</formula>
    </cfRule>
  </conditionalFormatting>
  <conditionalFormatting sqref="S125">
    <cfRule type="cellIs" dxfId="1493" priority="54" stopIfTrue="1" operator="lessThan">
      <formula>0</formula>
    </cfRule>
  </conditionalFormatting>
  <conditionalFormatting sqref="V114">
    <cfRule type="cellIs" dxfId="1492" priority="39" stopIfTrue="1" operator="equal">
      <formula>"2002 г. крайно ДТ с-до"</formula>
    </cfRule>
  </conditionalFormatting>
  <conditionalFormatting sqref="V114">
    <cfRule type="cellIs" dxfId="1491" priority="36" stopIfTrue="1" operator="equal">
      <formula>"2002 г. крайно ДТ с-до"</formula>
    </cfRule>
  </conditionalFormatting>
  <conditionalFormatting sqref="V114">
    <cfRule type="cellIs" dxfId="1490" priority="38" stopIfTrue="1" operator="equal">
      <formula>"2002 г. крайно ДТ с-до"</formula>
    </cfRule>
  </conditionalFormatting>
  <conditionalFormatting sqref="V114">
    <cfRule type="cellIs" dxfId="1489" priority="40" stopIfTrue="1" operator="lessThan">
      <formula>0</formula>
    </cfRule>
  </conditionalFormatting>
  <conditionalFormatting sqref="V114">
    <cfRule type="cellIs" dxfId="1488" priority="37" stopIfTrue="1" operator="equal">
      <formula>"2002 г. крайно ДТ с-до"</formula>
    </cfRule>
  </conditionalFormatting>
  <conditionalFormatting sqref="V117">
    <cfRule type="cellIs" dxfId="1487" priority="34" stopIfTrue="1" operator="equal">
      <formula>"2002 г. крайно ДТ с-до"</formula>
    </cfRule>
  </conditionalFormatting>
  <conditionalFormatting sqref="V117">
    <cfRule type="cellIs" dxfId="1486" priority="31" stopIfTrue="1" operator="equal">
      <formula>"2002 г. крайно ДТ с-до"</formula>
    </cfRule>
  </conditionalFormatting>
  <conditionalFormatting sqref="V117">
    <cfRule type="cellIs" dxfId="1485" priority="33" stopIfTrue="1" operator="equal">
      <formula>"2002 г. крайно ДТ с-до"</formula>
    </cfRule>
  </conditionalFormatting>
  <conditionalFormatting sqref="V117">
    <cfRule type="cellIs" dxfId="1484" priority="35" stopIfTrue="1" operator="lessThan">
      <formula>0</formula>
    </cfRule>
  </conditionalFormatting>
  <conditionalFormatting sqref="V117">
    <cfRule type="cellIs" dxfId="1483" priority="32" stopIfTrue="1" operator="equal">
      <formula>"2002 г. крайно ДТ с-до"</formula>
    </cfRule>
  </conditionalFormatting>
  <conditionalFormatting sqref="S131:S145 T132:U145">
    <cfRule type="cellIs" dxfId="1482" priority="30" stopIfTrue="1" operator="lessThan">
      <formula>0</formula>
    </cfRule>
  </conditionalFormatting>
  <conditionalFormatting sqref="R126:R127 O126:P127">
    <cfRule type="cellIs" dxfId="1481" priority="26" stopIfTrue="1" operator="lessThan">
      <formula>0</formula>
    </cfRule>
  </conditionalFormatting>
  <conditionalFormatting sqref="R126:R127">
    <cfRule type="cellIs" dxfId="1480" priority="25" stopIfTrue="1" operator="lessThan">
      <formula>0</formula>
    </cfRule>
  </conditionalFormatting>
  <conditionalFormatting sqref="N127">
    <cfRule type="cellIs" dxfId="1479" priority="24" stopIfTrue="1" operator="lessThan">
      <formula>0</formula>
    </cfRule>
  </conditionalFormatting>
  <conditionalFormatting sqref="N126">
    <cfRule type="cellIs" dxfId="1478" priority="23" stopIfTrue="1" operator="lessThan">
      <formula>0</formula>
    </cfRule>
  </conditionalFormatting>
  <conditionalFormatting sqref="O128:P128">
    <cfRule type="cellIs" dxfId="1477" priority="22" stopIfTrue="1" operator="lessThan">
      <formula>0</formula>
    </cfRule>
  </conditionalFormatting>
  <conditionalFormatting sqref="N128">
    <cfRule type="cellIs" dxfId="1476" priority="21" stopIfTrue="1" operator="lessThan">
      <formula>0</formula>
    </cfRule>
  </conditionalFormatting>
  <conditionalFormatting sqref="C110:K110">
    <cfRule type="cellIs" dxfId="1475" priority="3" stopIfTrue="1" operator="equal">
      <formula>"2002 г. крайно ДТ с-до"</formula>
    </cfRule>
  </conditionalFormatting>
  <conditionalFormatting sqref="C121:K121">
    <cfRule type="cellIs" dxfId="1474" priority="2" stopIfTrue="1" operator="equal">
      <formula>"2002 г. крайно ДТ с-до"</formula>
    </cfRule>
  </conditionalFormatting>
  <conditionalFormatting sqref="P96">
    <cfRule type="cellIs" dxfId="1473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'Municipal-Bal'!#REF!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I1176"/>
  <sheetViews>
    <sheetView zoomScale="80" zoomScaleNormal="8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P456" sqref="P456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59"/>
      <c r="B4" s="2459"/>
      <c r="C4" s="2459"/>
      <c r="D4" s="2460">
        <f>+'TRIAL-BALANCE'!D4:E4</f>
        <v>5401</v>
      </c>
      <c r="E4" s="2461"/>
      <c r="F4" s="1919" t="s">
        <v>1950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51">
        <f>+'TRIAL-BALANCE'!C6:E6</f>
        <v>104076411</v>
      </c>
      <c r="D6" s="2452"/>
      <c r="E6" s="2453"/>
      <c r="F6" s="448" t="s">
        <v>431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65" t="s">
        <v>378</v>
      </c>
      <c r="O8" s="1376" t="s">
        <v>1119</v>
      </c>
      <c r="P8" s="1113">
        <f>+$I12</f>
        <v>2019</v>
      </c>
      <c r="Q8" s="48"/>
      <c r="R8" s="1114" t="s">
        <v>1461</v>
      </c>
      <c r="S8" s="1115">
        <f>+$I12</f>
        <v>2019</v>
      </c>
      <c r="T8" s="48"/>
      <c r="U8" s="1776" t="s">
        <v>1462</v>
      </c>
      <c r="V8" s="1644">
        <f>+$I12</f>
        <v>2019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44012</v>
      </c>
      <c r="L10" s="2515"/>
      <c r="M10" s="48"/>
      <c r="N10" s="1577">
        <f>+$C8</f>
        <v>0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2019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>
        <v>2108765.88</v>
      </c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2108765.88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>
        <v>2821051.52</v>
      </c>
      <c r="Q15" s="51"/>
      <c r="R15" s="323"/>
      <c r="S15" s="372"/>
      <c r="T15" s="51"/>
      <c r="U15" s="323"/>
      <c r="V15" s="372">
        <v>242459.83</v>
      </c>
      <c r="W15" s="51"/>
      <c r="X15" s="351">
        <f>+ROUND(+O15+R15+U15,2)</f>
        <v>0</v>
      </c>
      <c r="Y15" s="1609">
        <f>+ROUND(+P15+S15+V15,2)</f>
        <v>3063511.35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>
        <v>8686.32</v>
      </c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8686.32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>
        <v>1074.8599999999999</v>
      </c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1074.8599999999999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>
        <v>2241.88</v>
      </c>
      <c r="P21" s="372"/>
      <c r="Q21" s="51"/>
      <c r="R21" s="120">
        <v>93.5</v>
      </c>
      <c r="S21" s="888"/>
      <c r="T21" s="51"/>
      <c r="U21" s="120"/>
      <c r="V21" s="888"/>
      <c r="W21" s="51"/>
      <c r="X21" s="351">
        <f t="shared" si="1"/>
        <v>2335.38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>
        <v>600</v>
      </c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600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>
        <v>10906.14</v>
      </c>
      <c r="P26" s="372"/>
      <c r="Q26" s="51"/>
      <c r="R26" s="120">
        <v>317.29000000000002</v>
      </c>
      <c r="S26" s="888"/>
      <c r="T26" s="51"/>
      <c r="U26" s="120"/>
      <c r="V26" s="888"/>
      <c r="W26" s="51"/>
      <c r="X26" s="351">
        <f t="shared" si="1"/>
        <v>11223.43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>
        <v>2688.8</v>
      </c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2688.8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>
        <v>802.6</v>
      </c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802.6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>
        <v>130</v>
      </c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130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>
        <v>1537.2</v>
      </c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1537.2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>
        <v>984.81</v>
      </c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984.81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>
        <v>204.6</v>
      </c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204.6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>
        <v>42441.599999999999</v>
      </c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42441.599999999999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>
        <v>39730.769999999997</v>
      </c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39730.769999999997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0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0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>
        <v>78659.06</v>
      </c>
      <c r="P44" s="372"/>
      <c r="Q44" s="51"/>
      <c r="R44" s="120">
        <v>2645.15</v>
      </c>
      <c r="S44" s="888"/>
      <c r="T44" s="51"/>
      <c r="U44" s="120"/>
      <c r="V44" s="888"/>
      <c r="W44" s="51"/>
      <c r="X44" s="351">
        <f t="shared" si="1"/>
        <v>81304.210000000006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>
        <v>10181.65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10181.65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>
        <v>6855.76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6855.76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/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0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>
        <v>11167.56</v>
      </c>
      <c r="P51" s="888"/>
      <c r="Q51" s="51"/>
      <c r="R51" s="120">
        <v>372.48</v>
      </c>
      <c r="S51" s="888"/>
      <c r="T51" s="51"/>
      <c r="U51" s="120"/>
      <c r="V51" s="888"/>
      <c r="W51" s="51"/>
      <c r="X51" s="351">
        <f t="shared" si="5"/>
        <v>11540.04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>
        <v>3606.01</v>
      </c>
      <c r="P52" s="888"/>
      <c r="Q52" s="51"/>
      <c r="R52" s="120">
        <v>126.97</v>
      </c>
      <c r="S52" s="888"/>
      <c r="T52" s="51"/>
      <c r="U52" s="120"/>
      <c r="V52" s="888"/>
      <c r="W52" s="51"/>
      <c r="X52" s="351">
        <f t="shared" si="5"/>
        <v>3732.98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>
        <v>1849.46</v>
      </c>
      <c r="P54" s="888"/>
      <c r="Q54" s="51"/>
      <c r="R54" s="120">
        <v>74.06</v>
      </c>
      <c r="S54" s="888"/>
      <c r="T54" s="51"/>
      <c r="U54" s="120"/>
      <c r="V54" s="888"/>
      <c r="W54" s="51"/>
      <c r="X54" s="351">
        <f t="shared" si="5"/>
        <v>1923.52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>
        <v>20</v>
      </c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20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>
        <v>914.11</v>
      </c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914.11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/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>
        <v>264</v>
      </c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264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296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00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>
        <v>1514.04</v>
      </c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1514.04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>
        <v>242459.83</v>
      </c>
      <c r="V227" s="888"/>
      <c r="W227" s="51"/>
      <c r="X227" s="1613">
        <f t="shared" si="19"/>
        <v>242459.83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1936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1937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1938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1939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293"/>
      <c r="D273" s="2293"/>
      <c r="E273" s="2293"/>
      <c r="F273" s="2293"/>
      <c r="G273" s="2293"/>
      <c r="H273" s="2293"/>
      <c r="I273" s="2293"/>
      <c r="J273" s="2293"/>
      <c r="K273" s="2293"/>
      <c r="L273" s="2294"/>
      <c r="M273" s="51" t="s">
        <v>265</v>
      </c>
      <c r="N273" s="611">
        <f t="shared" si="22"/>
        <v>7170</v>
      </c>
      <c r="O273" s="2295"/>
      <c r="P273" s="2271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293" t="s">
        <v>647</v>
      </c>
      <c r="C300" s="2293"/>
      <c r="D300" s="2293"/>
      <c r="E300" s="2293"/>
      <c r="F300" s="2293"/>
      <c r="G300" s="2293"/>
      <c r="H300" s="2293"/>
      <c r="I300" s="2293"/>
      <c r="J300" s="2293"/>
      <c r="K300" s="2293"/>
      <c r="L300" s="2294"/>
      <c r="M300" s="51" t="s">
        <v>265</v>
      </c>
      <c r="N300" s="611">
        <f t="shared" si="22"/>
        <v>7220</v>
      </c>
      <c r="O300" s="2295"/>
      <c r="P300" s="2271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/>
      <c r="P349" s="888">
        <v>60</v>
      </c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60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/>
      <c r="P373" s="888">
        <v>126786.44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126786.44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/>
      <c r="P380" s="888"/>
      <c r="Q380" s="51"/>
      <c r="R380" s="120"/>
      <c r="S380" s="888">
        <v>3216</v>
      </c>
      <c r="T380" s="51"/>
      <c r="U380" s="120"/>
      <c r="V380" s="888"/>
      <c r="W380" s="51"/>
      <c r="X380" s="1613">
        <f t="shared" si="31"/>
        <v>0</v>
      </c>
      <c r="Y380" s="1614">
        <f t="shared" si="32"/>
        <v>3216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/>
      <c r="P381" s="888">
        <v>-85.5</v>
      </c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-85.5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2192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/>
      <c r="P392" s="888">
        <v>1386125.87</v>
      </c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1386125.87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14" t="s">
        <v>2193</v>
      </c>
      <c r="C393" s="2415"/>
      <c r="D393" s="2415"/>
      <c r="E393" s="2415"/>
      <c r="F393" s="2415"/>
      <c r="G393" s="2415"/>
      <c r="H393" s="2415"/>
      <c r="I393" s="2415"/>
      <c r="J393" s="2415"/>
      <c r="K393" s="1035"/>
      <c r="L393" s="90"/>
      <c r="M393" s="51" t="s">
        <v>265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2194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14" t="s">
        <v>2195</v>
      </c>
      <c r="C395" s="2416"/>
      <c r="D395" s="2416"/>
      <c r="E395" s="2416"/>
      <c r="F395" s="2416"/>
      <c r="G395" s="2416"/>
      <c r="H395" s="2416"/>
      <c r="I395" s="2416"/>
      <c r="J395" s="2416"/>
      <c r="K395" s="2416"/>
      <c r="L395" s="90"/>
      <c r="M395" s="51" t="s">
        <v>265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/>
      <c r="P455" s="888">
        <v>242459.83</v>
      </c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242459.83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220205.47</v>
      </c>
      <c r="P462" s="956">
        <f>+ROUND(+SUM(P17:P461),2)</f>
        <v>1762202.4</v>
      </c>
      <c r="Q462" s="51"/>
      <c r="R462" s="957">
        <f>+ROUND(+SUM(R17:R461),2)</f>
        <v>3629.45</v>
      </c>
      <c r="S462" s="958">
        <f>+ROUND(+SUM(S17:S461),2)</f>
        <v>3216</v>
      </c>
      <c r="T462" s="51"/>
      <c r="U462" s="1802">
        <f>+ROUND(+SUM(U17:U461),2)</f>
        <v>242459.83</v>
      </c>
      <c r="V462" s="1803">
        <f>+ROUND(+SUM(V17:V461),2)</f>
        <v>0</v>
      </c>
      <c r="W462" s="51"/>
      <c r="X462" s="1617">
        <f>+ROUND(+SUM(X17:X461),2)</f>
        <v>466294.75</v>
      </c>
      <c r="Y462" s="1618">
        <f>+ROUND(+SUM(Y17:Y461),2)</f>
        <v>1765418.4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29">
        <f>+I12</f>
        <v>2019</v>
      </c>
      <c r="L464" s="2530"/>
      <c r="M464" s="44"/>
      <c r="N464" s="119"/>
      <c r="O464" s="38"/>
      <c r="P464" s="928">
        <f>+ROUND(+P462-O462,2)</f>
        <v>1541996.93</v>
      </c>
      <c r="Q464" s="916"/>
      <c r="R464" s="919"/>
      <c r="S464" s="927">
        <f>+ROUND(+S462-R462,2)</f>
        <v>-413.45</v>
      </c>
      <c r="T464" s="916"/>
      <c r="U464" s="38"/>
      <c r="V464" s="1646">
        <f>+ROUND(+V462-U462,2)</f>
        <v>-242459.83</v>
      </c>
      <c r="W464" s="916"/>
      <c r="X464" s="38"/>
      <c r="Y464" s="1804">
        <f>+ROUND(+Y462-X462,2)</f>
        <v>1299123.6499999999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+ROUND(+P464-'Income-2020-leva'!E113,2)</f>
        <v>0</v>
      </c>
      <c r="Q466" s="44"/>
      <c r="R466" s="920" t="str">
        <f>+IF(+ROUND(S466=0,2),"O K","НЕРАВНЕНИЕ!")</f>
        <v>O K</v>
      </c>
      <c r="S466" s="920">
        <f>+ROUND(+S464-'Income-2020-leva'!H113,2)</f>
        <v>0</v>
      </c>
      <c r="T466" s="44"/>
      <c r="U466" s="1645" t="str">
        <f>+IF(+ROUND(V466=0,2),"O K","НЕРАВНЕНИЕ!")</f>
        <v>O K</v>
      </c>
      <c r="V466" s="1645">
        <f>+ROUND(+V464-'Income-2020-leva'!K113,2)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+ROUND(+Y464,2)-(ROUND('Income-2020-leva'!N113,2)-ROUND('Income-2020-leva'!Q113,2))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+ROUND(+P464-'BALANCE-SHEET-2020-leva'!E65,2)</f>
        <v>0</v>
      </c>
      <c r="Q468" s="44"/>
      <c r="R468" s="920" t="str">
        <f>+IF(+ROUND(S468=0,2),"O K","НЕРАВНЕНИЕ!")</f>
        <v>O K</v>
      </c>
      <c r="S468" s="920">
        <f>+ROUND(+S464-'BALANCE-SHEET-2020-leva'!H65,2)</f>
        <v>0</v>
      </c>
      <c r="T468" s="44"/>
      <c r="U468" s="1645" t="str">
        <f>+IF(+ROUND(V468=0,2),"O K","НЕРАВНЕНИЕ!")</f>
        <v>O K</v>
      </c>
      <c r="V468" s="1645">
        <f>+ROUND(+V464-'BALANCE-SHEET-2020-leva'!K65,2)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+ROUND(+Y464,2)-(ROUND('BALANCE-SHEET-2020-leva'!N65,2)-ROUND('BALANCE-SHEET-2020-leva'!Q65,2))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72" priority="213" stopIfTrue="1" operator="lessThan">
      <formula>0</formula>
    </cfRule>
  </conditionalFormatting>
  <conditionalFormatting sqref="R1068:S1068 R1007:S1007 R1066:S1066 O462:V462 X462:Y462 AA462">
    <cfRule type="cellIs" dxfId="1471" priority="215" stopIfTrue="1" operator="lessThan">
      <formula>0</formula>
    </cfRule>
  </conditionalFormatting>
  <conditionalFormatting sqref="E12:F12">
    <cfRule type="cellIs" dxfId="1470" priority="223" stopIfTrue="1" operator="equal">
      <formula>0</formula>
    </cfRule>
  </conditionalFormatting>
  <conditionalFormatting sqref="N10">
    <cfRule type="cellIs" dxfId="1469" priority="224" stopIfTrue="1" operator="equal">
      <formula>0</formula>
    </cfRule>
  </conditionalFormatting>
  <conditionalFormatting sqref="AA10">
    <cfRule type="cellIs" dxfId="1468" priority="228" stopIfTrue="1" operator="equal">
      <formula>"ERROR !"</formula>
    </cfRule>
  </conditionalFormatting>
  <conditionalFormatting sqref="E2:L2 C6:E6 G6:L6 C8 C10 K10:L10 F10">
    <cfRule type="cellIs" dxfId="1467" priority="209" stopIfTrue="1" operator="equal">
      <formula>0</formula>
    </cfRule>
  </conditionalFormatting>
  <conditionalFormatting sqref="R206:S233 R43:S198 R301:S338 R274:S299 R235:S272 R397:S461 R372:S395">
    <cfRule type="cellIs" dxfId="1466" priority="171" stopIfTrue="1" operator="lessThan">
      <formula>0</formula>
    </cfRule>
  </conditionalFormatting>
  <conditionalFormatting sqref="P199:P202">
    <cfRule type="cellIs" dxfId="1465" priority="160" stopIfTrue="1" operator="lessThan">
      <formula>0</formula>
    </cfRule>
  </conditionalFormatting>
  <conditionalFormatting sqref="P213 O212 P209:P211 O206:O208 P204:P205">
    <cfRule type="cellIs" dxfId="1464" priority="159" stopIfTrue="1" operator="lessThan">
      <formula>0</formula>
    </cfRule>
  </conditionalFormatting>
  <conditionalFormatting sqref="O237">
    <cfRule type="cellIs" dxfId="1463" priority="156" stopIfTrue="1" operator="lessThan">
      <formula>0</formula>
    </cfRule>
  </conditionalFormatting>
  <conditionalFormatting sqref="O241">
    <cfRule type="cellIs" dxfId="1462" priority="155" stopIfTrue="1" operator="lessThan">
      <formula>0</formula>
    </cfRule>
  </conditionalFormatting>
  <conditionalFormatting sqref="U301:V338 U372:V461">
    <cfRule type="cellIs" dxfId="1461" priority="139" stopIfTrue="1" operator="lessThan">
      <formula>0</formula>
    </cfRule>
  </conditionalFormatting>
  <conditionalFormatting sqref="R273:S273">
    <cfRule type="cellIs" dxfId="1460" priority="146" stopIfTrue="1" operator="lessThan">
      <formula>0</formula>
    </cfRule>
  </conditionalFormatting>
  <conditionalFormatting sqref="R203:S203 R199:R202 R204:R205">
    <cfRule type="cellIs" dxfId="1459" priority="163" stopIfTrue="1" operator="lessThan">
      <formula>0</formula>
    </cfRule>
  </conditionalFormatting>
  <conditionalFormatting sqref="U50:V69">
    <cfRule type="cellIs" dxfId="1458" priority="143" stopIfTrue="1" operator="lessThan">
      <formula>0</formula>
    </cfRule>
  </conditionalFormatting>
  <conditionalFormatting sqref="O214:P233">
    <cfRule type="cellIs" dxfId="1457" priority="127" stopIfTrue="1" operator="lessThan">
      <formula>0</formula>
    </cfRule>
  </conditionalFormatting>
  <conditionalFormatting sqref="O245:P272">
    <cfRule type="cellIs" dxfId="1456" priority="123" stopIfTrue="1" operator="lessThan">
      <formula>0</formula>
    </cfRule>
  </conditionalFormatting>
  <conditionalFormatting sqref="O274:P299">
    <cfRule type="cellIs" dxfId="1455" priority="122" stopIfTrue="1" operator="lessThan">
      <formula>0</formula>
    </cfRule>
  </conditionalFormatting>
  <conditionalFormatting sqref="O301:P395">
    <cfRule type="cellIs" dxfId="1454" priority="121" stopIfTrue="1" operator="lessThan">
      <formula>0</formula>
    </cfRule>
  </conditionalFormatting>
  <conditionalFormatting sqref="O397:P461">
    <cfRule type="cellIs" dxfId="1453" priority="120" stopIfTrue="1" operator="lessThan">
      <formula>0</formula>
    </cfRule>
  </conditionalFormatting>
  <conditionalFormatting sqref="O235:P236">
    <cfRule type="cellIs" dxfId="1452" priority="126" stopIfTrue="1" operator="lessThan">
      <formula>0</formula>
    </cfRule>
  </conditionalFormatting>
  <conditionalFormatting sqref="O238:P240">
    <cfRule type="cellIs" dxfId="1451" priority="125" stopIfTrue="1" operator="lessThan">
      <formula>0</formula>
    </cfRule>
  </conditionalFormatting>
  <conditionalFormatting sqref="O242:P246">
    <cfRule type="cellIs" dxfId="1450" priority="124" stopIfTrue="1" operator="lessThan">
      <formula>0</formula>
    </cfRule>
  </conditionalFormatting>
  <conditionalFormatting sqref="R17:S42">
    <cfRule type="cellIs" dxfId="1449" priority="149" stopIfTrue="1" operator="lessThan">
      <formula>0</formula>
    </cfRule>
  </conditionalFormatting>
  <conditionalFormatting sqref="S204:S205 S199:S202">
    <cfRule type="cellIs" dxfId="1448" priority="147" stopIfTrue="1" operator="lessThan">
      <formula>0</formula>
    </cfRule>
  </conditionalFormatting>
  <conditionalFormatting sqref="R300:S300">
    <cfRule type="cellIs" dxfId="1447" priority="145" stopIfTrue="1" operator="lessThan">
      <formula>0</formula>
    </cfRule>
  </conditionalFormatting>
  <conditionalFormatting sqref="R396:S396">
    <cfRule type="cellIs" dxfId="1446" priority="144" stopIfTrue="1" operator="lessThan">
      <formula>0</formula>
    </cfRule>
  </conditionalFormatting>
  <conditionalFormatting sqref="U235:V236 U261:V272 U238:V240 U237 U242:V259 U241">
    <cfRule type="cellIs" dxfId="1445" priority="142" stopIfTrue="1" operator="lessThan">
      <formula>0</formula>
    </cfRule>
  </conditionalFormatting>
  <conditionalFormatting sqref="U300:V300">
    <cfRule type="cellIs" dxfId="1444" priority="141" stopIfTrue="1" operator="lessThan">
      <formula>0</formula>
    </cfRule>
  </conditionalFormatting>
  <conditionalFormatting sqref="U274:V282 U284:V284 U286:V299">
    <cfRule type="cellIs" dxfId="1443" priority="140" stopIfTrue="1" operator="lessThan">
      <formula>0</formula>
    </cfRule>
  </conditionalFormatting>
  <conditionalFormatting sqref="O50:P198">
    <cfRule type="cellIs" dxfId="1442" priority="128" stopIfTrue="1" operator="lessThan">
      <formula>0</formula>
    </cfRule>
  </conditionalFormatting>
  <conditionalFormatting sqref="P464">
    <cfRule type="cellIs" dxfId="1441" priority="119" stopIfTrue="1" operator="equal">
      <formula>"2002 г. крайно ДТ с-до"</formula>
    </cfRule>
  </conditionalFormatting>
  <conditionalFormatting sqref="S464">
    <cfRule type="cellIs" dxfId="1440" priority="115" stopIfTrue="1" operator="equal">
      <formula>"2002 г. крайно ДТ с-до"</formula>
    </cfRule>
  </conditionalFormatting>
  <conditionalFormatting sqref="X202">
    <cfRule type="cellIs" dxfId="1439" priority="113" stopIfTrue="1" operator="lessThan">
      <formula>0</formula>
    </cfRule>
  </conditionalFormatting>
  <conditionalFormatting sqref="Y199:Y202">
    <cfRule type="cellIs" dxfId="1438" priority="112" stopIfTrue="1" operator="lessThan">
      <formula>0</formula>
    </cfRule>
  </conditionalFormatting>
  <conditionalFormatting sqref="X213:Y233">
    <cfRule type="cellIs" dxfId="1437" priority="111" stopIfTrue="1" operator="lessThan">
      <formula>0</formula>
    </cfRule>
  </conditionalFormatting>
  <conditionalFormatting sqref="X235:Y236">
    <cfRule type="cellIs" dxfId="1436" priority="110" stopIfTrue="1" operator="lessThan">
      <formula>0</formula>
    </cfRule>
  </conditionalFormatting>
  <conditionalFormatting sqref="X237">
    <cfRule type="cellIs" dxfId="1435" priority="109" stopIfTrue="1" operator="lessThan">
      <formula>0</formula>
    </cfRule>
  </conditionalFormatting>
  <conditionalFormatting sqref="X241">
    <cfRule type="cellIs" dxfId="1434" priority="108" stopIfTrue="1" operator="lessThan">
      <formula>0</formula>
    </cfRule>
  </conditionalFormatting>
  <conditionalFormatting sqref="X238:Y240">
    <cfRule type="cellIs" dxfId="1433" priority="107" stopIfTrue="1" operator="lessThan">
      <formula>0</formula>
    </cfRule>
  </conditionalFormatting>
  <conditionalFormatting sqref="O466:P466">
    <cfRule type="cellIs" dxfId="1432" priority="105" stopIfTrue="1" operator="equal">
      <formula>"O K"</formula>
    </cfRule>
    <cfRule type="cellIs" dxfId="1431" priority="106" stopIfTrue="1" operator="notEqual">
      <formula>0</formula>
    </cfRule>
  </conditionalFormatting>
  <conditionalFormatting sqref="R466:S466">
    <cfRule type="cellIs" dxfId="1430" priority="103" stopIfTrue="1" operator="equal">
      <formula>"O K"</formula>
    </cfRule>
    <cfRule type="cellIs" dxfId="1429" priority="104" stopIfTrue="1" operator="notEqual">
      <formula>0</formula>
    </cfRule>
  </conditionalFormatting>
  <conditionalFormatting sqref="V464">
    <cfRule type="cellIs" dxfId="1428" priority="102" stopIfTrue="1" operator="lessThan">
      <formula>0</formula>
    </cfRule>
  </conditionalFormatting>
  <conditionalFormatting sqref="U466:V466">
    <cfRule type="cellIs" dxfId="1427" priority="99" stopIfTrue="1" operator="equal">
      <formula>"O K"</formula>
    </cfRule>
    <cfRule type="cellIs" dxfId="1426" priority="100" stopIfTrue="1" operator="notEqual">
      <formula>0</formula>
    </cfRule>
  </conditionalFormatting>
  <conditionalFormatting sqref="Y464">
    <cfRule type="cellIs" dxfId="1425" priority="98" stopIfTrue="1" operator="lessThan">
      <formula>0</formula>
    </cfRule>
  </conditionalFormatting>
  <conditionalFormatting sqref="X466:Y466">
    <cfRule type="cellIs" dxfId="1424" priority="95" stopIfTrue="1" operator="equal">
      <formula>"O K"</formula>
    </cfRule>
    <cfRule type="cellIs" dxfId="1423" priority="96" stopIfTrue="1" operator="notEqual">
      <formula>0</formula>
    </cfRule>
  </conditionalFormatting>
  <conditionalFormatting sqref="O468:P468">
    <cfRule type="cellIs" dxfId="1422" priority="93" stopIfTrue="1" operator="equal">
      <formula>"O K"</formula>
    </cfRule>
    <cfRule type="cellIs" dxfId="1421" priority="94" stopIfTrue="1" operator="notEqual">
      <formula>0</formula>
    </cfRule>
  </conditionalFormatting>
  <conditionalFormatting sqref="R468:S468">
    <cfRule type="cellIs" dxfId="1420" priority="91" stopIfTrue="1" operator="equal">
      <formula>"O K"</formula>
    </cfRule>
    <cfRule type="cellIs" dxfId="1419" priority="92" stopIfTrue="1" operator="notEqual">
      <formula>0</formula>
    </cfRule>
  </conditionalFormatting>
  <conditionalFormatting sqref="U468:V468">
    <cfRule type="cellIs" dxfId="1418" priority="89" stopIfTrue="1" operator="equal">
      <formula>"O K"</formula>
    </cfRule>
    <cfRule type="cellIs" dxfId="1417" priority="90" stopIfTrue="1" operator="notEqual">
      <formula>0</formula>
    </cfRule>
  </conditionalFormatting>
  <conditionalFormatting sqref="X468:Y468">
    <cfRule type="cellIs" dxfId="1416" priority="87" stopIfTrue="1" operator="equal">
      <formula>"O K"</formula>
    </cfRule>
    <cfRule type="cellIs" dxfId="1415" priority="88" stopIfTrue="1" operator="notEqual">
      <formula>0</formula>
    </cfRule>
  </conditionalFormatting>
  <conditionalFormatting sqref="V237">
    <cfRule type="cellIs" dxfId="1414" priority="84" stopIfTrue="1" operator="lessThan">
      <formula>0</formula>
    </cfRule>
  </conditionalFormatting>
  <conditionalFormatting sqref="V241">
    <cfRule type="cellIs" dxfId="1413" priority="83" stopIfTrue="1" operator="lessThan">
      <formula>0</formula>
    </cfRule>
  </conditionalFormatting>
  <conditionalFormatting sqref="R339:S353">
    <cfRule type="cellIs" dxfId="1412" priority="82" stopIfTrue="1" operator="lessThan">
      <formula>0</formula>
    </cfRule>
  </conditionalFormatting>
  <conditionalFormatting sqref="R355:S371">
    <cfRule type="cellIs" dxfId="1411" priority="81" stopIfTrue="1" operator="lessThan">
      <formula>0</formula>
    </cfRule>
  </conditionalFormatting>
  <conditionalFormatting sqref="U354:V354">
    <cfRule type="cellIs" dxfId="1410" priority="80" stopIfTrue="1" operator="lessThan">
      <formula>0</formula>
    </cfRule>
  </conditionalFormatting>
  <conditionalFormatting sqref="U339:V353">
    <cfRule type="cellIs" dxfId="1409" priority="79" stopIfTrue="1" operator="lessThan">
      <formula>0</formula>
    </cfRule>
  </conditionalFormatting>
  <conditionalFormatting sqref="U355:V371">
    <cfRule type="cellIs" dxfId="1408" priority="78" stopIfTrue="1" operator="lessThan">
      <formula>0</formula>
    </cfRule>
  </conditionalFormatting>
  <conditionalFormatting sqref="G8:H8">
    <cfRule type="cellIs" dxfId="1407" priority="55" stopIfTrue="1" operator="equal">
      <formula>0</formula>
    </cfRule>
  </conditionalFormatting>
  <conditionalFormatting sqref="J8:L8">
    <cfRule type="cellIs" dxfId="1406" priority="54" stopIfTrue="1" operator="equal">
      <formula>0</formula>
    </cfRule>
  </conditionalFormatting>
  <conditionalFormatting sqref="O4">
    <cfRule type="cellIs" dxfId="1405" priority="50" stopIfTrue="1" operator="equal">
      <formula>"O K"</formula>
    </cfRule>
    <cfRule type="cellIs" dxfId="1404" priority="51" stopIfTrue="1" operator="notEqual">
      <formula>"O K"</formula>
    </cfRule>
  </conditionalFormatting>
  <conditionalFormatting sqref="R4">
    <cfRule type="cellIs" dxfId="1403" priority="48" stopIfTrue="1" operator="equal">
      <formula>"O K"</formula>
    </cfRule>
    <cfRule type="cellIs" dxfId="1402" priority="49" stopIfTrue="1" operator="notEqual">
      <formula>"O K"</formula>
    </cfRule>
  </conditionalFormatting>
  <conditionalFormatting sqref="S4">
    <cfRule type="cellIs" dxfId="1401" priority="46" stopIfTrue="1" operator="equal">
      <formula>"O K"</formula>
    </cfRule>
    <cfRule type="cellIs" dxfId="1400" priority="47" stopIfTrue="1" operator="notEqual">
      <formula>"O K"</formula>
    </cfRule>
  </conditionalFormatting>
  <conditionalFormatting sqref="U4">
    <cfRule type="cellIs" dxfId="1399" priority="44" stopIfTrue="1" operator="equal">
      <formula>"O K"</formula>
    </cfRule>
    <cfRule type="cellIs" dxfId="1398" priority="45" stopIfTrue="1" operator="notEqual">
      <formula>"O K"</formula>
    </cfRule>
  </conditionalFormatting>
  <conditionalFormatting sqref="V4">
    <cfRule type="cellIs" dxfId="1397" priority="42" stopIfTrue="1" operator="equal">
      <formula>"O K"</formula>
    </cfRule>
    <cfRule type="cellIs" dxfId="1396" priority="43" stopIfTrue="1" operator="notEqual">
      <formula>"O K"</formula>
    </cfRule>
  </conditionalFormatting>
  <conditionalFormatting sqref="Y4">
    <cfRule type="cellIs" dxfId="1395" priority="40" stopIfTrue="1" operator="equal">
      <formula>"O K"</formula>
    </cfRule>
    <cfRule type="cellIs" dxfId="1394" priority="41" stopIfTrue="1" operator="notEqual">
      <formula>"O K"</formula>
    </cfRule>
  </conditionalFormatting>
  <conditionalFormatting sqref="X4">
    <cfRule type="cellIs" dxfId="1393" priority="38" stopIfTrue="1" operator="equal">
      <formula>"O K"</formula>
    </cfRule>
    <cfRule type="cellIs" dxfId="1392" priority="39" stopIfTrue="1" operator="notEqual">
      <formula>"O K"</formula>
    </cfRule>
  </conditionalFormatting>
  <conditionalFormatting sqref="V212">
    <cfRule type="cellIs" dxfId="1391" priority="37" stopIfTrue="1" operator="lessThan">
      <formula>0</formula>
    </cfRule>
  </conditionalFormatting>
  <conditionalFormatting sqref="V203">
    <cfRule type="cellIs" dxfId="1390" priority="36" stopIfTrue="1" operator="lessThan">
      <formula>0</formula>
    </cfRule>
  </conditionalFormatting>
  <conditionalFormatting sqref="V206:V208">
    <cfRule type="cellIs" dxfId="1389" priority="35" stopIfTrue="1" operator="lessThan">
      <formula>0</formula>
    </cfRule>
  </conditionalFormatting>
  <conditionalFormatting sqref="U199:U205">
    <cfRule type="cellIs" dxfId="1388" priority="34" stopIfTrue="1" operator="lessThan">
      <formula>0</formula>
    </cfRule>
  </conditionalFormatting>
  <conditionalFormatting sqref="U209:U211">
    <cfRule type="cellIs" dxfId="1387" priority="33" stopIfTrue="1" operator="lessThan">
      <formula>0</formula>
    </cfRule>
  </conditionalFormatting>
  <conditionalFormatting sqref="U70:V74">
    <cfRule type="cellIs" dxfId="1386" priority="32" stopIfTrue="1" operator="lessThan">
      <formula>0</formula>
    </cfRule>
  </conditionalFormatting>
  <conditionalFormatting sqref="V48">
    <cfRule type="cellIs" dxfId="1385" priority="31" stopIfTrue="1" operator="lessThan">
      <formula>0</formula>
    </cfRule>
  </conditionalFormatting>
  <conditionalFormatting sqref="U49">
    <cfRule type="cellIs" dxfId="1384" priority="30" stopIfTrue="1" operator="lessThan">
      <formula>0</formula>
    </cfRule>
  </conditionalFormatting>
  <conditionalFormatting sqref="O470:P470">
    <cfRule type="cellIs" dxfId="1383" priority="28" stopIfTrue="1" operator="equal">
      <formula>"O K"</formula>
    </cfRule>
    <cfRule type="cellIs" dxfId="1382" priority="29" stopIfTrue="1" operator="notEqual">
      <formula>0</formula>
    </cfRule>
  </conditionalFormatting>
  <conditionalFormatting sqref="R470:S470">
    <cfRule type="cellIs" dxfId="1381" priority="26" stopIfTrue="1" operator="equal">
      <formula>"O K"</formula>
    </cfRule>
    <cfRule type="cellIs" dxfId="1380" priority="27" stopIfTrue="1" operator="notEqual">
      <formula>0</formula>
    </cfRule>
  </conditionalFormatting>
  <conditionalFormatting sqref="U470:V470">
    <cfRule type="cellIs" dxfId="1379" priority="24" stopIfTrue="1" operator="equal">
      <formula>"O K"</formula>
    </cfRule>
    <cfRule type="cellIs" dxfId="1378" priority="25" stopIfTrue="1" operator="notEqual">
      <formula>0</formula>
    </cfRule>
  </conditionalFormatting>
  <conditionalFormatting sqref="X470:Y470">
    <cfRule type="cellIs" dxfId="1377" priority="22" stopIfTrue="1" operator="equal">
      <formula>"O K"</formula>
    </cfRule>
    <cfRule type="cellIs" dxfId="1376" priority="23" stopIfTrue="1" operator="notEqual">
      <formula>0</formula>
    </cfRule>
  </conditionalFormatting>
  <conditionalFormatting sqref="O2">
    <cfRule type="cellIs" dxfId="1375" priority="20" stopIfTrue="1" operator="equal">
      <formula>"O K"</formula>
    </cfRule>
    <cfRule type="cellIs" dxfId="1374" priority="21" stopIfTrue="1" operator="notEqual">
      <formula>"O K"</formula>
    </cfRule>
  </conditionalFormatting>
  <conditionalFormatting sqref="R2">
    <cfRule type="cellIs" dxfId="1373" priority="18" stopIfTrue="1" operator="equal">
      <formula>"O K"</formula>
    </cfRule>
    <cfRule type="cellIs" dxfId="1372" priority="19" stopIfTrue="1" operator="notEqual">
      <formula>"O K"</formula>
    </cfRule>
  </conditionalFormatting>
  <conditionalFormatting sqref="U2">
    <cfRule type="cellIs" dxfId="1371" priority="16" stopIfTrue="1" operator="equal">
      <formula>"O K"</formula>
    </cfRule>
    <cfRule type="cellIs" dxfId="1370" priority="17" stopIfTrue="1" operator="notEqual">
      <formula>"O K"</formula>
    </cfRule>
  </conditionalFormatting>
  <conditionalFormatting sqref="X2">
    <cfRule type="cellIs" dxfId="1369" priority="14" stopIfTrue="1" operator="equal">
      <formula>"O K"</formula>
    </cfRule>
    <cfRule type="cellIs" dxfId="1368" priority="15" stopIfTrue="1" operator="notEqual">
      <formula>"O K"</formula>
    </cfRule>
  </conditionalFormatting>
  <conditionalFormatting sqref="E2:L2 C8">
    <cfRule type="cellIs" dxfId="1367" priority="13" stopIfTrue="1" operator="equal">
      <formula>0</formula>
    </cfRule>
  </conditionalFormatting>
  <conditionalFormatting sqref="D4">
    <cfRule type="cellIs" dxfId="1366" priority="9" stopIfTrue="1" operator="between">
      <formula>1000000000000</formula>
      <formula>9999999999999990</formula>
    </cfRule>
    <cfRule type="cellIs" dxfId="1365" priority="10" stopIfTrue="1" operator="between">
      <formula>1000000000</formula>
      <formula>999999999999</formula>
    </cfRule>
    <cfRule type="cellIs" dxfId="1364" priority="11" stopIfTrue="1" operator="between">
      <formula>10000</formula>
      <formula>99999999</formula>
    </cfRule>
    <cfRule type="cellIs" dxfId="1363" priority="12" stopIfTrue="1" operator="between">
      <formula>10</formula>
      <formula>9999</formula>
    </cfRule>
  </conditionalFormatting>
  <conditionalFormatting sqref="D4">
    <cfRule type="cellIs" dxfId="1362" priority="8" operator="equal">
      <formula>0</formula>
    </cfRule>
  </conditionalFormatting>
  <conditionalFormatting sqref="A3:C5">
    <cfRule type="cellIs" dxfId="1361" priority="7" operator="equal">
      <formula>"Код на общински разпоредител с бюджет"</formula>
    </cfRule>
  </conditionalFormatting>
  <conditionalFormatting sqref="G4:L4">
    <cfRule type="cellIs" dxfId="1360" priority="6" operator="equal">
      <formula>0</formula>
    </cfRule>
  </conditionalFormatting>
  <conditionalFormatting sqref="AA14:AA461">
    <cfRule type="cellIs" dxfId="1359" priority="5" stopIfTrue="1" operator="notEqual">
      <formula>0</formula>
    </cfRule>
  </conditionalFormatting>
  <conditionalFormatting sqref="U41:V42">
    <cfRule type="cellIs" dxfId="1358" priority="4" stopIfTrue="1" operator="lessThan">
      <formula>0</formula>
    </cfRule>
  </conditionalFormatting>
  <conditionalFormatting sqref="O41:P41">
    <cfRule type="cellIs" dxfId="1357" priority="3" stopIfTrue="1" operator="lessThan">
      <formula>0</formula>
    </cfRule>
  </conditionalFormatting>
  <conditionalFormatting sqref="O273:P273">
    <cfRule type="cellIs" dxfId="1356" priority="2" stopIfTrue="1" operator="lessThan">
      <formula>0</formula>
    </cfRule>
  </conditionalFormatting>
  <conditionalFormatting sqref="O300:P300">
    <cfRule type="cellIs" dxfId="1355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50"/>
  <sheetViews>
    <sheetView showZeros="0" zoomScaleNormal="100" workbookViewId="0">
      <pane xSplit="3" ySplit="10" topLeftCell="D83" activePane="bottomRight" state="frozen"/>
      <selection pane="topRight" activeCell="D1" sqref="D1"/>
      <selection pane="bottomLeft" activeCell="A11" sqref="A11"/>
      <selection pane="bottomRight" activeCell="E40" sqref="E40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Средно училище Георги Стойков Раковски</v>
      </c>
      <c r="B1" s="2547"/>
      <c r="C1" s="2547"/>
      <c r="D1" s="2548"/>
      <c r="E1" s="224" t="s">
        <v>791</v>
      </c>
      <c r="F1" s="225"/>
      <c r="G1" s="2544">
        <f>+'TRIAL-BALANCE'!C6</f>
        <v>104076411</v>
      </c>
      <c r="H1" s="2545"/>
      <c r="I1" s="225"/>
      <c r="J1" s="226" t="s">
        <v>611</v>
      </c>
      <c r="K1" s="978">
        <f>+'TRIAL-BALANCE'!C8</f>
        <v>0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37" t="s">
        <v>1085</v>
      </c>
      <c r="B2" s="2538"/>
      <c r="C2" s="2538"/>
      <c r="D2" s="2539"/>
      <c r="E2" s="2561">
        <f>+IF(+ROUND(SUM(Status!O13:O39),2)+ROUND(SUM(Status!R13:R39),2)=0,0,"отчетено НЕРАВНЕНИЕ в таблица 'Status'!")</f>
        <v>0</v>
      </c>
      <c r="F2" s="2561"/>
      <c r="G2" s="2561"/>
      <c r="H2" s="2561"/>
      <c r="I2" s="225"/>
      <c r="J2" s="2543">
        <f>+IF(AND(Status!$R21=0,Status!$R22=0,Status!$R29=0),0,"Има грешки в КРАЙНИ салда!")</f>
        <v>0</v>
      </c>
      <c r="K2" s="2543"/>
      <c r="L2" s="225"/>
      <c r="M2" s="2543">
        <f>+IF(AND(Status!$R31=0,Status!$R33=0,Status!$R39=0),0,"Неравнение в НАЧАЛНИ салда!")</f>
        <v>0</v>
      </c>
      <c r="N2" s="254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9" t="str">
        <f>+'TRIAL-BALANCE'!G4</f>
        <v>гр. Велико Търново, ул. Г. Измирлиев 2</v>
      </c>
      <c r="B3" s="2550"/>
      <c r="C3" s="2550"/>
      <c r="D3" s="2551"/>
      <c r="E3" s="2210" t="s">
        <v>1205</v>
      </c>
      <c r="F3" s="227"/>
      <c r="G3" s="2535">
        <f>+'TRIAL-BALANCE'!J8</f>
        <v>0</v>
      </c>
      <c r="H3" s="2536"/>
      <c r="I3" s="225"/>
      <c r="J3" s="2211" t="s">
        <v>2107</v>
      </c>
      <c r="K3" s="2532" t="str">
        <f>+'TRIAL-BALANCE'!G6</f>
        <v>sou_rakovski_vt@abv.bg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60" t="str">
        <f>+A1</f>
        <v>Средно училище Георги Стойков Раковски</v>
      </c>
      <c r="C5" s="2560"/>
      <c r="D5" s="2560"/>
      <c r="E5" s="2560"/>
      <c r="F5" s="2560"/>
      <c r="G5" s="2560"/>
      <c r="H5" s="375" t="s">
        <v>1004</v>
      </c>
      <c r="I5" s="373"/>
      <c r="J5" s="2556" t="str">
        <f>+'TRIAL-BALANCE'!H12</f>
        <v>30 юни 2020 г.</v>
      </c>
      <c r="K5" s="2556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40">
        <f>+IF(Status!N2=0,0,+IF(Status!P4="ДА","ГРЕШКА - виж таблица 'Status' за с/ки 468Х!",0))</f>
        <v>0</v>
      </c>
      <c r="E6" s="2540"/>
      <c r="F6" s="232"/>
      <c r="G6" s="2541">
        <f>+IF(Status!N6=0,0,+IF(Status!P8="ДА","ГРЕШКА - виж таблица 'Status' за с/ки 468Х!",0))</f>
        <v>0</v>
      </c>
      <c r="H6" s="2542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0" t="s">
        <v>2191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71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72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5704499.1600000001</v>
      </c>
      <c r="E13" s="619">
        <f>+ROUND((+'TRIAL-BALANCE'!O73+'TRIAL-BALANCE'!O74+'TRIAL-BALANCE'!O75+'TRIAL-BALANCE'!O76-'TRIAL-BALANCE'!P95),2)</f>
        <v>5731438.3200000003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5704499.1600000001</v>
      </c>
      <c r="N13" s="619">
        <f t="shared" si="0"/>
        <v>5731438.3200000003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2014</v>
      </c>
      <c r="B14" s="335">
        <v>12</v>
      </c>
      <c r="C14" s="233"/>
      <c r="D14" s="618">
        <f>+ROUND(+'TRIAL-BALANCE'!S77+'TRIAL-BALANCE'!S78+'TRIAL-BALANCE'!S79+'TRIAL-BALANCE'!S80-SUM('TRIAL-BALANCE'!T96:T97),2)</f>
        <v>347016.61</v>
      </c>
      <c r="E14" s="619">
        <f>+ROUND((+'TRIAL-BALANCE'!O77+'TRIAL-BALANCE'!O78+'TRIAL-BALANCE'!O79+'TRIAL-BALANCE'!O80-SUM('TRIAL-BALANCE'!P96:P97)),2)</f>
        <v>378387.85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347016.61</v>
      </c>
      <c r="N14" s="619">
        <f t="shared" si="0"/>
        <v>378387.85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0</v>
      </c>
      <c r="E15" s="619">
        <f>+ROUND((+'TRIAL-BALANCE'!O72+'TRIAL-BALANCE'!O81+'TRIAL-BALANCE'!O84+'TRIAL-BALANCE'!O85-'TRIAL-BALANCE'!P94-'TRIAL-BALANCE'!P98-'TRIAL-BALANCE'!P100),2)</f>
        <v>0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0</v>
      </c>
      <c r="N15" s="619">
        <f t="shared" si="0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354001.9</v>
      </c>
      <c r="E19" s="623">
        <f>+ROUND('TRIAL-BALANCE'!O71+'TRIAL-BALANCE'!O90,2)</f>
        <v>354001.9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354001.9</v>
      </c>
      <c r="N19" s="629">
        <f t="shared" si="0"/>
        <v>354001.9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6405517.6699999999</v>
      </c>
      <c r="E20" s="625">
        <f>+ROUND(+E13+E14+E15+E16+E17+E18+E19,2)</f>
        <v>6463828.0700000003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0</v>
      </c>
      <c r="K20" s="625">
        <f>+ROUND(+K13+K14+K15+K16+K17+K18+K19,2)</f>
        <v>0</v>
      </c>
      <c r="L20" s="248"/>
      <c r="M20" s="624">
        <f>+ROUND(+M13+M14+M15+M16+M17+M18+M19,2)</f>
        <v>6405517.6699999999</v>
      </c>
      <c r="N20" s="625">
        <f>+ROUND(+N13+N14+N15+N16+N17+N18+N19,2)</f>
        <v>6463828.0700000003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2019.47</v>
      </c>
      <c r="E22" s="625">
        <f>+ROUND(+'TRIAL-BALANCE'!O86+'TRIAL-BALANCE'!O87+'TRIAL-BALANCE'!O88+'TRIAL-BALANCE'!O89-'TRIAL-BALANCE'!P101,2)</f>
        <v>2121.77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2019.47</v>
      </c>
      <c r="N22" s="625">
        <f>+ROUND(+E22+H22+K22,2)</f>
        <v>2121.77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15403.5</v>
      </c>
      <c r="E24" s="619">
        <f>+ROUND(+SUM('TRIAL-BALANCE'!O103:O107),2)</f>
        <v>15403.5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15403.5</v>
      </c>
      <c r="N24" s="619">
        <f>+ROUND(+E24+H24+K24,2)</f>
        <v>15403.5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15403.5</v>
      </c>
      <c r="E26" s="625">
        <f>+ROUND(+E24+E25,2)</f>
        <v>15403.5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15403.5</v>
      </c>
      <c r="N26" s="625">
        <f>+ROUND(+N24+N25,2)</f>
        <v>15403.5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6422940.6399999997</v>
      </c>
      <c r="E28" s="654">
        <f>+ROUND(+E20+E22+E26,2)</f>
        <v>6481353.3399999999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0</v>
      </c>
      <c r="K28" s="654">
        <f>+ROUND(+K20+K22+K26,2)</f>
        <v>0</v>
      </c>
      <c r="L28" s="248"/>
      <c r="M28" s="653">
        <f>+ROUND(+M20+M22+M26,2)</f>
        <v>6422940.6399999997</v>
      </c>
      <c r="N28" s="654">
        <f>+ROUND(+N20+N22+N26,2)</f>
        <v>6481353.3399999999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1955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+ROUND(+SUM('TRIAL-BALANCE'!S351:S353)+'TRIAL-BALANCE'!S358+SUM('TRIAL-BALANCE'!S370:S371)+'TRIAL-BALANCE'!S375-IF(+'Provisions-2020'!E76=0,+'Provisions-2020'!E12,+ROUND(+(+SUM('TRIAL-BALANCE'!T364:T367)+SUM('TRIAL-BALANCE'!T380:T382))*'TRIAL-BALANCE'!T899,2)),2)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+ROUND(+SUM('TRIAL-BALANCE'!O351:O353)+'TRIAL-BALANCE'!O358+SUM('TRIAL-BALANCE'!O370:O371)+'TRIAL-BALANCE'!O375-IF(+'Provisions-2020'!D76=0,+'Provisions-2020'!D12,+ROUND(+(+SUM('TRIAL-BALANCE'!P364:P367)+SUM('TRIAL-BALANCE'!P380:P382))*'TRIAL-BALANCE'!P899,2)),2)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+ROUND(+SUM('TRIAL-BALANCE'!Z351:Z353)+'TRIAL-BALANCE'!Z358+SUM('TRIAL-BALANCE'!Z370:Z371)+'TRIAL-BALANCE'!Z375-IF(+'Provisions-2020'!H76=0,+'Provisions-2020'!H12,+ROUND(+(+SUM('TRIAL-BALANCE'!AA364:AA367)+SUM('TRIAL-BALANCE'!AA380:AA382))*'TRIAL-BALANCE'!AA899,2)),2)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+ROUND(+SUM('TRIAL-BALANCE'!V351:V353)+'TRIAL-BALANCE'!V358+SUM('TRIAL-BALANCE'!V370:V371)+'TRIAL-BALANCE'!V375-IF(+'Provisions-2020'!G76=0,+'Provisions-2020'!G12,+ROUND(+(+SUM('TRIAL-BALANCE'!W364:W367)+SUM('TRIAL-BALANCE'!W380:W382))*'TRIAL-BALANCE'!W899,2)),2)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+ROUND(+SUM('TRIAL-BALANCE'!AG351:AG353)+'TRIAL-BALANCE'!AG358+SUM('TRIAL-BALANCE'!AG370:AG371)+'TRIAL-BALANCE'!AG375-IF(+'Provisions-2020'!K76=0,+'Provisions-2020'!K12,+ROUND(+(+SUM('TRIAL-BALANCE'!AH364:AH367)+SUM('TRIAL-BALANCE'!AH380:AH382))*'TRIAL-BALANCE'!AH899,2)),2)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+ROUND(+SUM('TRIAL-BALANCE'!AC351:AC353)+'TRIAL-BALANCE'!AC358+SUM('TRIAL-BALANCE'!AC370:AC371)+'TRIAL-BALANCE'!AC375-IF(+'Provisions-2020'!J76=0,+'Provisions-2020'!J12,+ROUND(+(+SUM('TRIAL-BALANCE'!AD364:AD367)+SUM('TRIAL-BALANCE'!AD380:AD382))*'TRIAL-BALANCE'!AD899,2)),2)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1956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-2020'!E76=0,+'Provisions-2020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-2020'!D76=0,+'Provisions-2020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-2020'!H76=0,+'Provisions-2020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-2020'!G76=0,+'Provisions-2020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-2020'!K76=0,+'Provisions-2020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-2020'!J76=0,+'Provisions-2020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1195</v>
      </c>
      <c r="Q38" s="1243" t="s">
        <v>1963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1982</v>
      </c>
      <c r="B40" s="335">
        <v>71</v>
      </c>
      <c r="C40" s="233"/>
      <c r="D40" s="618">
        <f>+ROUND(+SUM('TRIAL-BALANCE'!S148:S149)-IF(+AND('Provisions-2020'!E78=0,+'Provisions-2020'!E16&gt;0),+'Provisions-2020'!E16,0)+IF(+AND('Provisions-2020'!E80=0,+'Provisions-2020'!E24&lt;&gt;0),+'Provisions-2020'!E24,0),2)</f>
        <v>0</v>
      </c>
      <c r="E40" s="619">
        <f>+ROUND(+SUM('TRIAL-BALANCE'!O148:O149)-IF(+AND('Provisions-2020'!D78=0,+'Provisions-2020'!D16&gt;0),+'Provisions-2020'!D16,0)+IF(+AND('Provisions-2020'!D80=0,+'Provisions-2020'!D24&lt;&gt;0),+'Provisions-2020'!D24,0),2)</f>
        <v>4380.1000000000004</v>
      </c>
      <c r="F40" s="248"/>
      <c r="G40" s="618">
        <f>+ROUND(+SUM('TRIAL-BALANCE'!Z148:Z149)-IF(+AND('Provisions-2020'!H78=0,+'Provisions-2020'!H16&gt;0),+'Provisions-2020'!H16,0)+IF(+AND('Provisions-2020'!H80=0,+'Provisions-2020'!H24&lt;&gt;0),+'Provisions-2020'!H24,0),2)</f>
        <v>0</v>
      </c>
      <c r="H40" s="619">
        <f>+ROUND(+SUM('TRIAL-BALANCE'!V148:V149)-IF(+AND('Provisions-2020'!G78=0,+'Provisions-2020'!G16&gt;0),+'Provisions-2020'!G16,0)+IF(+AND('Provisions-2020'!G80=0,+'Provisions-2020'!G24&lt;&gt;0),+'Provisions-2020'!G24,0),2)</f>
        <v>0</v>
      </c>
      <c r="I40" s="248"/>
      <c r="J40" s="618">
        <f>+SUM('TRIAL-BALANCE'!AG148:AG149)-IF(+AND('Provisions-2020'!K78=0,+'Provisions-2020'!K16&gt;0),+'Provisions-2020'!K16,0)+IF(+AND('Provisions-2020'!K80=0,+'Provisions-2020'!K24&lt;&gt;0),+'Provisions-2020'!K24,0)</f>
        <v>0</v>
      </c>
      <c r="K40" s="619">
        <f>+SUM('TRIAL-BALANCE'!AC148:AC149)-IF(+AND('Provisions-2020'!J78=0,+'Provisions-2020'!J16&gt;0),+'Provisions-2020'!J16,0)+IF(+AND('Provisions-2020'!J80=0,+'Provisions-2020'!J24&lt;&gt;0),+'Provisions-2020'!J24,0)</f>
        <v>0</v>
      </c>
      <c r="L40" s="248"/>
      <c r="M40" s="618">
        <f>+ROUND(+D40+G40+J40,2)-ROUND(P40,2)</f>
        <v>0</v>
      </c>
      <c r="N40" s="619">
        <f>+ROUND(+E40+H40+K40,2)-ROUND(Q40,2)</f>
        <v>4380.1000000000004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+ROUND(+'TRIAL-BALANCE'!S120+'TRIAL-BALANCE'!S124+'TRIAL-BALANCE'!S126-IF(+AND('Provisions-2020'!E78=0,+'Provisions-2020'!E17&gt;0),+'Provisions-2020'!E17,0)+IF(+AND('Provisions-2020'!E80=0,+'Provisions-2020'!E25&lt;&gt;0),+'Provisions-2020'!E25,0),2)</f>
        <v>0</v>
      </c>
      <c r="E41" s="619">
        <f>+ROUND(+'TRIAL-BALANCE'!O120+'TRIAL-BALANCE'!O124+'TRIAL-BALANCE'!O126-IF(+AND('Provisions-2020'!D78=0,+'Provisions-2020'!D17&gt;0),+'Provisions-2020'!D17,0)+IF(+AND('Provisions-2020'!D80=0,+'Provisions-2020'!D25&lt;&gt;0),+'Provisions-2020'!D25,0),2)</f>
        <v>0</v>
      </c>
      <c r="F41" s="248"/>
      <c r="G41" s="618">
        <f>+ROUND(+'TRIAL-BALANCE'!Z120+'TRIAL-BALANCE'!Z124+'TRIAL-BALANCE'!Z126-IF(+AND('Provisions-2020'!H78=0,+'Provisions-2020'!H17&gt;0),+'Provisions-2020'!H17,0)+IF(+AND('Provisions-2020'!H80=0,+'Provisions-2020'!H25&lt;&gt;0),+'Provisions-2020'!H25,0),2)</f>
        <v>0</v>
      </c>
      <c r="H41" s="619">
        <f>+ROUND(+'TRIAL-BALANCE'!V120+'TRIAL-BALANCE'!V124+'TRIAL-BALANCE'!V126-IF(+AND('Provisions-2020'!G78=0,+'Provisions-2020'!G17&gt;0),+'Provisions-2020'!G17,0)+IF(+AND('Provisions-2020'!G80=0,+'Provisions-2020'!G25&lt;&gt;0),+'Provisions-2020'!G25,0),2)</f>
        <v>0</v>
      </c>
      <c r="I41" s="248"/>
      <c r="J41" s="618">
        <f>+'TRIAL-BALANCE'!AG120+'TRIAL-BALANCE'!AG124+'TRIAL-BALANCE'!AG126-IF(+AND('Provisions-2020'!K78=0,+'Provisions-2020'!K17&gt;0),+'Provisions-2020'!K17,0)+IF(+AND('Provisions-2020'!K80=0,+'Provisions-2020'!K25&lt;&gt;0),+'Provisions-2020'!K25,0)</f>
        <v>0</v>
      </c>
      <c r="K41" s="619">
        <f>+'TRIAL-BALANCE'!AC120+'TRIAL-BALANCE'!AC124+'TRIAL-BALANCE'!AC126-IF(+AND('Provisions-2020'!J78=0,+'Provisions-2020'!J17&gt;0),+'Provisions-2020'!J17,0)+IF(+AND('Provisions-2020'!J80=0,+'Provisions-2020'!J25&lt;&gt;0),+'Provisions-2020'!J25,0)</f>
        <v>0</v>
      </c>
      <c r="L41" s="248"/>
      <c r="M41" s="618">
        <f t="shared" ref="M41:N43" si="2">+ROUND(+D41+G41+J41,2)</f>
        <v>0</v>
      </c>
      <c r="N41" s="619">
        <f t="shared" si="2"/>
        <v>0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-2020'!E78=0,+'Provisions-2020'!E18&gt;0),+'Provisions-2020'!E18,0)+IF(+AND('Provisions-2020'!E80=0,+'Provisions-2020'!E26&lt;&gt;0),+'Provisions-2020'!E26,0),2)+IF(AND('TRIAL-BALANCE'!$N$4&lt;"12",'TRIAL-BALANCE'!T115&lt;0),-'TRIAL-BALANCE'!T115,0)+IF(AND('TRIAL-BALANCE'!$N$4&lt;"12",'TRIAL-BALANCE'!T117&lt;0),-'TRIAL-BALANCE'!T117,0)</f>
        <v>0</v>
      </c>
      <c r="E42" s="619">
        <f>+ROUND(+'TRIAL-BALANCE'!O115+'TRIAL-BALANCE'!O117+'TRIAL-BALANCE'!O119+'TRIAL-BALANCE'!O121+'TRIAL-BALANCE'!O123-IF(+AND('Provisions-2020'!D78=0,+'Provisions-2020'!D18&gt;0),+'Provisions-2020'!D18,0)+IF(+AND('Provisions-2020'!D80=0,+'Provisions-2020'!D26&lt;&gt;0),+'Provisions-2020'!D26,0),2)</f>
        <v>695.97</v>
      </c>
      <c r="F42" s="248"/>
      <c r="G42" s="618">
        <f>+ROUND(+'TRIAL-BALANCE'!Z115+'TRIAL-BALANCE'!Z117+'TRIAL-BALANCE'!Z119+'TRIAL-BALANCE'!Z121+'TRIAL-BALANCE'!Z123-IF(+AND('Provisions-2020'!H78=0,+'Provisions-2020'!H18&gt;0),+'Provisions-2020'!H18,0)+IF(+AND('Provisions-2020'!H80=0,+'Provisions-2020'!H26&lt;&gt;0),+'Provisions-2020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-2020'!G78=0,+'Provisions-2020'!G18&gt;0),+'Provisions-2020'!G18,0)+IF(+AND('Provisions-2020'!G80=0,+'Provisions-2020'!G26&lt;&gt;0),+'Provisions-2020'!G26,0),2)</f>
        <v>0</v>
      </c>
      <c r="I42" s="248"/>
      <c r="J42" s="618">
        <f>+'TRIAL-BALANCE'!AG115+'TRIAL-BALANCE'!AG117+'TRIAL-BALANCE'!AG119+'TRIAL-BALANCE'!AG121+'TRIAL-BALANCE'!AG123-IF(+AND('Provisions-2020'!K78=0,+'Provisions-2020'!K18&gt;0),+'Provisions-2020'!K18,0)+IF(+AND('Provisions-2020'!K80=0,+'Provisions-2020'!K26&lt;&gt;0),+'Provisions-2020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-2020'!J78=0,+'Provisions-2020'!J18&gt;0),+'Provisions-2020'!J18,0)+IF(+AND('Provisions-2020'!J80=0,+'Provisions-2020'!J26&lt;&gt;0),+'Provisions-2020'!J26,0)</f>
        <v>0</v>
      </c>
      <c r="L42" s="248"/>
      <c r="M42" s="618">
        <f t="shared" si="2"/>
        <v>0</v>
      </c>
      <c r="N42" s="619">
        <f t="shared" si="2"/>
        <v>695.97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+ROUND(+'TRIAL-BALANCE'!S137+'TRIAL-BALANCE'!S138-IF(+AND('Provisions-2020'!E78=0,+'Provisions-2020'!E19&gt;0),+'Provisions-2020'!E19,0)+IF(+AND('Provisions-2020'!E80=0,+'Provisions-2020'!E27&lt;&gt;0),+'Provisions-2020'!E27,0),2)</f>
        <v>0</v>
      </c>
      <c r="E43" s="619">
        <f>+ROUND(+'TRIAL-BALANCE'!O137+'TRIAL-BALANCE'!O138-IF(+AND('Provisions-2020'!D78=0,+'Provisions-2020'!D19&gt;0),+'Provisions-2020'!D19,0)+IF(+AND('Provisions-2020'!D80=0,+'Provisions-2020'!D27&lt;&gt;0),+'Provisions-2020'!D27,0),2)</f>
        <v>0</v>
      </c>
      <c r="F43" s="248"/>
      <c r="G43" s="618">
        <f>+ROUND(+'TRIAL-BALANCE'!Z137+'TRIAL-BALANCE'!Z138-IF(+AND('Provisions-2020'!H78=0,+'Provisions-2020'!H19&gt;0),+'Provisions-2020'!H19,0)+IF(+AND('Provisions-2020'!H80=0,+'Provisions-2020'!H27&lt;&gt;0),+'Provisions-2020'!H27,0),2)</f>
        <v>0</v>
      </c>
      <c r="H43" s="619">
        <f>+ROUND(+'TRIAL-BALANCE'!V137+'TRIAL-BALANCE'!V138-IF(+AND('Provisions-2020'!G78=0,+'Provisions-2020'!G19&gt;0),+'Provisions-2020'!G19,0)+IF(+AND('Provisions-2020'!G80=0,+'Provisions-2020'!G27&lt;&gt;0),+'Provisions-2020'!G27,0),2)</f>
        <v>0</v>
      </c>
      <c r="I43" s="248"/>
      <c r="J43" s="618">
        <f>+'TRIAL-BALANCE'!AG137+'TRIAL-BALANCE'!AG138-IF(+AND('Provisions-2020'!K78=0,+'Provisions-2020'!K19&gt;0),+'Provisions-2020'!K19,0)+IF(+AND('Provisions-2020'!K80=0,+'Provisions-2020'!K27&lt;&gt;0),+'Provisions-2020'!K27,0)</f>
        <v>0</v>
      </c>
      <c r="K43" s="619">
        <f>+'TRIAL-BALANCE'!AC137+'TRIAL-BALANCE'!AC138-IF(+AND('Provisions-2020'!J78=0,+'Provisions-2020'!J19&gt;0),+'Provisions-2020'!J19,0)+IF(+AND('Provisions-2020'!J80=0,+'Provisions-2020'!J27&lt;&gt;0),+'Provisions-2020'!J27,0)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0</v>
      </c>
      <c r="E44" s="619">
        <f>+ROUND(+SUM('TRIAL-BALANCE'!O200:O207),2)</f>
        <v>413.45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0</v>
      </c>
      <c r="N44" s="619">
        <f>+ROUND(+E44+H44+K44,2)-ROUND(Q44,2)</f>
        <v>413.45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-2020'!E78=0,+'Provisions-2020'!E21,+SUM('TRIAL-BALANCE'!T262:T265))+IF(+'Provisions-2020'!E80=0,+'Provisions-2020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-2020'!D78=0,+'Provisions-2020'!D21,+SUM('TRIAL-BALANCE'!P262:P265))+IF(+'Provisions-2020'!D80=0,+'Provisions-2020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-2020'!H78=0,+'Provisions-2020'!H21,+SUM('TRIAL-BALANCE'!AA262:AA265))+IF(+'Provisions-2020'!H80=0,+'Provisions-2020'!H29,+SUM('TRIAL-BALANCE'!Z271:Z273)-SUM('TRIAL-BALANCE'!AA271:AA273))+'TRIAL-BALANCE'!AA910,2)</f>
        <v>81.319999999999993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-2020'!G78=0,+'Provisions-2020'!G21,+SUM('TRIAL-BALANCE'!W262:W265))+IF(+'Provisions-2020'!G80=0,+'Provisions-2020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-2020'!K78=0,+'Provisions-2020'!K21,+SUM('TRIAL-BALANCE'!AH262:AH265))+IF(+'Provisions-2020'!J80=0,+'Provisions-2020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-2020'!J78=0,+'Provisions-2020'!J21,+SUM('TRIAL-BALANCE'!AD262:AD265))+IF(+'Provisions-2020'!J80=0,+'Provisions-2020'!J29,+SUM('TRIAL-BALANCE'!AC271:AC273)-SUM('TRIAL-BALANCE'!AD271:AD273))+'TRIAL-BALANCE'!AD910</f>
        <v>0</v>
      </c>
      <c r="L45" s="248"/>
      <c r="M45" s="628">
        <f>+ROUND(+D45+G45+J45,2)-ROUND(P45,2)</f>
        <v>81.319999999999993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0</v>
      </c>
      <c r="E46" s="625">
        <f>+ROUND(+E40+E41+E42+E43+E44+E45,2)</f>
        <v>5489.52</v>
      </c>
      <c r="F46" s="248"/>
      <c r="G46" s="624">
        <f>+ROUND(+G40+G41+G42+G43+G44+G45,2)</f>
        <v>81.319999999999993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81.319999999999993</v>
      </c>
      <c r="N46" s="625">
        <f>+ROUND(+N40+N41+N42+N43+N44+N45,2)</f>
        <v>5489.52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32184.880000000001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32184.880000000001</v>
      </c>
      <c r="N49" s="629">
        <f>+ROUND(+E49+H49+K49,2)</f>
        <v>0</v>
      </c>
      <c r="O49" s="152"/>
      <c r="P49" s="2562" t="str">
        <f>+IF(+AND(Status!K4="ДА",+ROUND('Intra-Balances'!S51,2)-ROUND('Intra-Balances'!S53,2)&lt;&gt;0),"сумите за елиминиране в 'Intra-Balances' не са равни!","O K")</f>
        <v>O K</v>
      </c>
      <c r="Q49" s="256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32184.880000000001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32184.880000000001</v>
      </c>
      <c r="N50" s="625">
        <f>+ROUND(+N48+N49,2)</f>
        <v>0</v>
      </c>
      <c r="O50" s="152"/>
      <c r="P50" s="2563" t="str">
        <f>+IF(+AND(Status!K4="ДА",+ROUND('Intra-Balances'!P51,2)-ROUND('Intra-Balances'!P53,2)&lt;&gt;0),"сумите за елиминиране в 'Intra-Balances' не са равни!","O K")</f>
        <v>O K</v>
      </c>
      <c r="Q50" s="2563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32184.880000000001</v>
      </c>
      <c r="E52" s="654">
        <f>+ROUND(+E34+E38+E46+E50,2)</f>
        <v>5489.52</v>
      </c>
      <c r="F52" s="248"/>
      <c r="G52" s="653">
        <f>+ROUND(+G34+G38+G46+G50,2)</f>
        <v>81.319999999999993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32266.2</v>
      </c>
      <c r="N52" s="654">
        <f>+ROUND(+N34+N38+N46+N50,2)</f>
        <v>5489.52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6455125.5199999996</v>
      </c>
      <c r="E54" s="685">
        <f>+ROUND(+E28+E52,2)</f>
        <v>6486842.8600000003</v>
      </c>
      <c r="F54" s="248"/>
      <c r="G54" s="684">
        <f>+ROUND(+G28+G52,2)</f>
        <v>81.319999999999993</v>
      </c>
      <c r="H54" s="685">
        <f>+ROUND(+H28+H52,2)</f>
        <v>0</v>
      </c>
      <c r="I54" s="248"/>
      <c r="J54" s="684">
        <f>+ROUND(+J28+J52,2)</f>
        <v>0</v>
      </c>
      <c r="K54" s="685">
        <f>+ROUND(+K28+K52,2)</f>
        <v>0</v>
      </c>
      <c r="L54" s="248"/>
      <c r="M54" s="684">
        <f>+ROUND(+M28+M52,2)</f>
        <v>6455206.8399999999</v>
      </c>
      <c r="N54" s="685">
        <f>+ROUND(+N28+N52,2)</f>
        <v>6486842.8600000003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79176.11</v>
      </c>
      <c r="E55" s="633">
        <f>+ROUND(+SUM('TRIAL-BALANCE'!O832:O834)+SUM('TRIAL-BALANCE'!O837:O841)+'TRIAL-BALANCE'!O846+SUM('TRIAL-BALANCE'!O858:O858)+'TRIAL-BALANCE'!O884+'TRIAL-BALANCE'!O887-'TRIAL-BALANCE'!O887,2)</f>
        <v>79176.11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79176.11</v>
      </c>
      <c r="N55" s="633">
        <f>+ROUND(+E55+H55+K55,2)</f>
        <v>79176.11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7" t="s">
        <v>2191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52" t="s">
        <v>398</v>
      </c>
      <c r="N58" s="2553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58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54"/>
      <c r="N59" s="2555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59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2108765.88</v>
      </c>
      <c r="E63" s="649">
        <f>+ROUND('R &amp; E data-2019'!P14-'R &amp; E data-2019'!O14,2)</f>
        <v>2108765.88</v>
      </c>
      <c r="F63" s="248"/>
      <c r="G63" s="642">
        <f>+ROUND(+'TRIAL-BALANCE'!AA14-'TRIAL-BALANCE'!Z14,2)</f>
        <v>0</v>
      </c>
      <c r="H63" s="643">
        <f>+ROUND('R &amp; E data-2019'!S14-'R &amp; E data-2019'!R14,2)</f>
        <v>0</v>
      </c>
      <c r="I63" s="248"/>
      <c r="J63" s="642">
        <f>+ROUND(+'TRIAL-BALANCE'!AH14-'TRIAL-BALANCE'!AG14,2)</f>
        <v>0</v>
      </c>
      <c r="K63" s="643">
        <f>+ROUND('R &amp; E data-2019'!V14-'R &amp; E data-2019'!U14,2)</f>
        <v>0</v>
      </c>
      <c r="L63" s="248"/>
      <c r="M63" s="642">
        <f>+ROUND(+D63+G63+J63,2)</f>
        <v>2108765.88</v>
      </c>
      <c r="N63" s="643">
        <f>+ROUND(+E63+H63+K63,2)</f>
        <v>2108765.88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4363048.45</v>
      </c>
      <c r="E64" s="643">
        <f>+ROUND('R &amp; E data-2019'!P15-'R &amp; E data-2019'!O15,2)</f>
        <v>2821051.52</v>
      </c>
      <c r="F64" s="248"/>
      <c r="G64" s="642">
        <f>+ROUND(+'TRIAL-BALANCE'!AA15-'TRIAL-BALANCE'!Z15,2)</f>
        <v>-413.45</v>
      </c>
      <c r="H64" s="643">
        <f>+ROUND('R &amp; E data-2019'!S15-'R &amp; E data-2019'!R15,2)</f>
        <v>0</v>
      </c>
      <c r="I64" s="248"/>
      <c r="J64" s="642">
        <f>+ROUND(+'TRIAL-BALANCE'!AH15-'TRIAL-BALANCE'!AG15,2)</f>
        <v>0</v>
      </c>
      <c r="K64" s="643">
        <f>+ROUND('R &amp; E data-2019'!V15-'R &amp; E data-2019'!U15,2)</f>
        <v>242459.83</v>
      </c>
      <c r="L64" s="248"/>
      <c r="M64" s="642">
        <f>+ROUND(+D64+G64+J64,2)+ROUND(P64,2)</f>
        <v>4362635</v>
      </c>
      <c r="N64" s="643">
        <f>+ROUND(+E64+H64+K64,2)+ROUND(Q64,2)</f>
        <v>3063511.35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-24887.45</v>
      </c>
      <c r="E65" s="623">
        <f>+ROUND('R &amp; E data-2019'!P462-'R &amp; E data-2019'!O462,2)</f>
        <v>1541996.93</v>
      </c>
      <c r="F65" s="248"/>
      <c r="G65" s="622">
        <f>+ROUND(+SUM('TRIAL-BALANCE'!AA384:AA828)-SUM('TRIAL-BALANCE'!Z384:Z828),2)</f>
        <v>91.83</v>
      </c>
      <c r="H65" s="623">
        <f>+ROUND('R &amp; E data-2019'!S462-'R &amp; E data-2019'!R462,2)</f>
        <v>-413.45</v>
      </c>
      <c r="I65" s="248"/>
      <c r="J65" s="622">
        <f>+ROUND(+SUM('TRIAL-BALANCE'!AH384:AH828)-SUM('TRIAL-BALANCE'!AG384:AG828),2)</f>
        <v>0</v>
      </c>
      <c r="K65" s="623">
        <f>+ROUND('R &amp; E data-2019'!V462-'R &amp; E data-2019'!U462,2)</f>
        <v>-242459.83</v>
      </c>
      <c r="L65" s="248"/>
      <c r="M65" s="622">
        <f>+ROUND(+D65+G65+J65,2)+ROUND(P65,2)</f>
        <v>-24795.62</v>
      </c>
      <c r="N65" s="623">
        <f>+ROUND(+E65+H65+K65,2)+ROUND(Q65,2)</f>
        <v>1299123.6499999999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6446926.8799999999</v>
      </c>
      <c r="E66" s="654">
        <f>+ROUND(+E63+E64+E65,2)</f>
        <v>6471814.3300000001</v>
      </c>
      <c r="F66" s="248"/>
      <c r="G66" s="653">
        <f>+ROUND(+G63+G64+G65,2)</f>
        <v>-321.62</v>
      </c>
      <c r="H66" s="654">
        <f>+ROUND(+H63+H64+H65,2)</f>
        <v>-413.45</v>
      </c>
      <c r="I66" s="248"/>
      <c r="J66" s="653">
        <f>+ROUND(+J63+J64+J65,2)</f>
        <v>0</v>
      </c>
      <c r="K66" s="654">
        <f>+ROUND(+K63+K64+K65,2)</f>
        <v>0</v>
      </c>
      <c r="L66" s="248"/>
      <c r="M66" s="653">
        <f>+ROUND(+M63+M64+M65,2)</f>
        <v>6446605.2599999998</v>
      </c>
      <c r="N66" s="654">
        <f>+ROUND(+N63+N64+N65,2)</f>
        <v>6471400.8799999999</v>
      </c>
      <c r="O66" s="152"/>
      <c r="P66" s="2562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6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2190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63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63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+ROUND(+SUM('TRIAL-BALANCE'!T19)-IF(+'Provisions-2020'!E82=0,+'Provisions-2020'!E41,+ROUND((+SUM('TRIAL-BALANCE'!S25)-SUM('TRIAL-BALANCE'!T25))*'TRIAL-BALANCE'!T901,2))-IF(+'Provisions-2020'!E84=0,+'Provisions-2020'!E45,+ROUND((+'TRIAL-BALANCE'!S21)*'TRIAL-BALANCE'!T901,2)),2)</f>
        <v>0</v>
      </c>
      <c r="E69" s="619">
        <f>+ROUND(+SUM('TRIAL-BALANCE'!P19)-IF(+'Provisions-2020'!D82=0,+'Provisions-2020'!D41,+ROUND((+SUM('TRIAL-BALANCE'!O25)-SUM('TRIAL-BALANCE'!P25))*'TRIAL-BALANCE'!P901,2))-IF(+'Provisions-2020'!D84=0,+'Provisions-2020'!D45,+ROUND((+'TRIAL-BALANCE'!O21)*'TRIAL-BALANCE'!P901,2)),2)</f>
        <v>0</v>
      </c>
      <c r="F69" s="248"/>
      <c r="G69" s="618">
        <f>+ROUND(+SUM('TRIAL-BALANCE'!AA19)-IF(+'Provisions-2020'!H82=0,+'Provisions-2020'!H41,+ROUND((+SUM('TRIAL-BALANCE'!Z25)-SUM('TRIAL-BALANCE'!AA25))*'TRIAL-BALANCE'!AA901,2))-IF(+'Provisions-2020'!H84=0,+'Provisions-2020'!H45,+ROUND((+'TRIAL-BALANCE'!Z21)*'TRIAL-BALANCE'!AA901,2)),2)</f>
        <v>0</v>
      </c>
      <c r="H69" s="619">
        <f>+ROUND(+SUM('TRIAL-BALANCE'!W19)-IF(+'Provisions-2020'!G82=0,+'Provisions-2020'!G41,+ROUND((+SUM('TRIAL-BALANCE'!V25)-SUM('TRIAL-BALANCE'!W25))*'TRIAL-BALANCE'!W901,2))-IF(+'Provisions-2020'!G84=0,+'Provisions-2020'!G45,+ROUND((+'TRIAL-BALANCE'!V21)*'TRIAL-BALANCE'!W901,2)),2)</f>
        <v>0</v>
      </c>
      <c r="I69" s="248"/>
      <c r="J69" s="618">
        <f>+ROUND(+SUM('TRIAL-BALANCE'!AH19)-IF(+'Provisions-2020'!K82=0,+'Provisions-2020'!K41,+ROUND((+SUM('TRIAL-BALANCE'!AG25)-SUM('TRIAL-BALANCE'!AH25))*'TRIAL-BALANCE'!AH901,2))-IF(+'Provisions-2020'!K84=0,+'Provisions-2020'!K45,+ROUND((+'TRIAL-BALANCE'!AG21)*'TRIAL-BALANCE'!AH901,2)),2)</f>
        <v>0</v>
      </c>
      <c r="K69" s="619">
        <f>+ROUND(+SUM('TRIAL-BALANCE'!AD19)-IF(+'Provisions-2020'!J82=0,+'Provisions-2020'!J41,+ROUND((+SUM('TRIAL-BALANCE'!AC25)-SUM('TRIAL-BALANCE'!AD25))*'TRIAL-BALANCE'!AD901,2))-IF(+'Provisions-2020'!J84=0,+'Provisions-2020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2196</v>
      </c>
      <c r="B71" s="341">
        <v>513</v>
      </c>
      <c r="C71" s="233"/>
      <c r="D71" s="628">
        <f>+ROUND(+SUM('TRIAL-BALANCE'!T50:T51)+SUM('TRIAL-BALANCE'!T56:T57)-IF(+'Provisions-2020'!E86=0,+'Provisions-2020'!E49,+ROUND(+('TRIAL-BALANCE'!S54+'TRIAL-BALANCE'!S55)*'TRIAL-BALANCE'!T904,2))-IF(+'Provisions-2020'!E88=0,+'Provisions-2020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-2020'!D86=0,+'Provisions-2020'!D49,+ROUND(+('TRIAL-BALANCE'!O54+'TRIAL-BALANCE'!O55)*'TRIAL-BALANCE'!P904,2))-IF(+'Provisions-2020'!D88=0,+'Provisions-2020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-2020'!H86=0,+'Provisions-2020'!H49,+ROUND(+('TRIAL-BALANCE'!Z54+'TRIAL-BALANCE'!Z55)*'TRIAL-BALANCE'!AA904,2))-IF(+'Provisions-2020'!H88=0,+'Provisions-2020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-2020'!G86=0,+'Provisions-2020'!G49,+ROUND(+('TRIAL-BALANCE'!V54+'TRIAL-BALANCE'!V55)*'TRIAL-BALANCE'!W904,2))-IF(+'Provisions-2020'!G88=0,+'Provisions-2020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-2020'!K86=0,+'Provisions-2020'!K49,+ROUND(+('TRIAL-BALANCE'!AG54+'TRIAL-BALANCE'!AG55)*'TRIAL-BALANCE'!AH904,2))-IF(+'Provisions-2020'!K88=0,+'Provisions-2020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-2020'!J86=0,+'Provisions-2020'!J49,+ROUND(+('TRIAL-BALANCE'!AC54+'TRIAL-BALANCE'!AC55)*'TRIAL-BALANCE'!AD904,2))-IF(+'Provisions-2020'!J88=0,+'Provisions-2020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-2020'!E82=0,+'Provisions-2020'!E42,+ROUND((+SUM('TRIAL-BALANCE'!S25:S25)-SUM('TRIAL-BALANCE'!T25:T25))*'TRIAL-BALANCE'!T902,2))-IF('Provisions-2020'!E84=0,+'Provisions-2020'!E46,+ROUND((+'TRIAL-BALANCE'!S21)*('TRIAL-BALANCE'!T902),2))-IF('Provisions-2020'!E86=0,+'Provisions-2020'!E50,+ROUND(+('TRIAL-BALANCE'!S54+'TRIAL-BALANCE'!S55)*'TRIAL-BALANCE'!T905,2))-IF('Provisions-2020'!E88=0,+'Provisions-2020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-2020'!D82=0,+'Provisions-2020'!D42,+ROUND((+SUM('TRIAL-BALANCE'!O25:O25)-SUM('TRIAL-BALANCE'!P25:P25))*'TRIAL-BALANCE'!P902,2))-IF('Provisions-2020'!D84=0,+'Provisions-2020'!D46,+ROUND((+'TRIAL-BALANCE'!O21)*('TRIAL-BALANCE'!P902),2))-IF('Provisions-2020'!D86=0,+'Provisions-2020'!D50,+ROUND(+('TRIAL-BALANCE'!O54+'TRIAL-BALANCE'!O55)*'TRIAL-BALANCE'!P905,2))-IF('Provisions-2020'!D88=0,+'Provisions-2020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-2020'!H82=0,+'Provisions-2020'!H42,+ROUND((+SUM('TRIAL-BALANCE'!Z25:Z25)-SUM('TRIAL-BALANCE'!AA25:AA25))*'TRIAL-BALANCE'!AA902,2))-IF('Provisions-2020'!H84=0,+'Provisions-2020'!H46,+ROUND((+'TRIAL-BALANCE'!Z21)*('TRIAL-BALANCE'!AA902),2))-IF('Provisions-2020'!H86=0,+'Provisions-2020'!H50,+ROUND(+('TRIAL-BALANCE'!Z54+'TRIAL-BALANCE'!Z55)*'TRIAL-BALANCE'!AA905,2))-IF('Provisions-2020'!H88=0,+'Provisions-2020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-2020'!G82=0,+'Provisions-2020'!G42,+ROUND((+SUM('TRIAL-BALANCE'!V25:V25)-SUM('TRIAL-BALANCE'!W25:W25))*'TRIAL-BALANCE'!W902,2))-IF('Provisions-2020'!G84=0,+'Provisions-2020'!G46,+ROUND((+'TRIAL-BALANCE'!V21)*('TRIAL-BALANCE'!W902),2))-IF('Provisions-2020'!G86=0,+'Provisions-2020'!G50,+ROUND(+('TRIAL-BALANCE'!V54+'TRIAL-BALANCE'!V55)*'TRIAL-BALANCE'!W905,2))-IF('Provisions-2020'!G88=0,+'Provisions-2020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-2020'!K82=0,+'Provisions-2020'!K42,+ROUND((+SUM('TRIAL-BALANCE'!AG25:AG25)-SUM('TRIAL-BALANCE'!AH25:AH25))*'TRIAL-BALANCE'!AH902,2))-IF('Provisions-2020'!K84=0,+'Provisions-2020'!K46,+ROUND((+'TRIAL-BALANCE'!AG21)*('TRIAL-BALANCE'!AH902),2))-IF('Provisions-2020'!K86=0,+'Provisions-2020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-2020'!J82=0,+'Provisions-2020'!J42,+ROUND((+SUM('TRIAL-BALANCE'!AC25:AC25)-SUM('TRIAL-BALANCE'!AD25:AD25))*'TRIAL-BALANCE'!AD902,2))-IF('Provisions-2020'!J84=0,+'Provisions-2020'!J46,+ROUND((+'TRIAL-BALANCE'!AC21)*('TRIAL-BALANCE'!AD902),2))-IF('Provisions-2020'!J86=0,+'Provisions-2020'!J50,+ROUND(+('TRIAL-BALANCE'!AC54+'TRIAL-BALANCE'!AC55)*'TRIAL-BALANCE'!AD905,2))-IF('Provisions-2020'!J88=0,+'Provisions-2020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+ROUND(+'TRIAL-BALANCE'!T114+'TRIAL-BALANCE'!T116+'TRIAL-BALANCE'!T118+'TRIAL-BALANCE'!T120+'TRIAL-BALANCE'!T122-SUM('TRIAL-BALANCE'!S275:S276)+SUM('TRIAL-BALANCE'!T275:T276)+IF(+AND('Provisions-2020'!E90=0,+'Provisions-2020'!E59&lt;&gt;0),+'Provisions-2020'!E59,0),2)</f>
        <v>0</v>
      </c>
      <c r="E75" s="619">
        <f>+ROUND(+'TRIAL-BALANCE'!P114+'TRIAL-BALANCE'!P116+'TRIAL-BALANCE'!P118+'TRIAL-BALANCE'!P120+'TRIAL-BALANCE'!P122-SUM('TRIAL-BALANCE'!O275:O276)+SUM('TRIAL-BALANCE'!P275:P276)+IF(+AND('Provisions-2020'!D90=0,+'Provisions-2020'!D59&lt;&gt;0),+'Provisions-2020'!D59,0),2)</f>
        <v>4846.88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+ROUND(+'TRIAL-BALANCE'!AA114+'TRIAL-BALANCE'!AA116+'TRIAL-BALANCE'!AA118+'TRIAL-BALANCE'!AA120+'TRIAL-BALANCE'!AA122-SUM('TRIAL-BALANCE'!Z275:Z276)+SUM('TRIAL-BALANCE'!AA275:AA276)+IF(+AND('Provisions-2020'!H90=0,+'Provisions-2020'!H59&lt;&gt;0),+'Provisions-2020'!H59,0),2)</f>
        <v>0</v>
      </c>
      <c r="H75" s="619">
        <f>+ROUND(+'TRIAL-BALANCE'!W114+'TRIAL-BALANCE'!W116+'TRIAL-BALANCE'!W118+'TRIAL-BALANCE'!W120+'TRIAL-BALANCE'!W122-SUM('TRIAL-BALANCE'!V275:V276)+SUM('TRIAL-BALANCE'!W275:W276)+IF(+AND('Provisions-2020'!G90=0,+'Provisions-2020'!G59&lt;&gt;0),+'Provisions-2020'!G59,0),2)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+ROUND(+'TRIAL-BALANCE'!AH114+'TRIAL-BALANCE'!AH116+'TRIAL-BALANCE'!AH118+'TRIAL-BALANCE'!AH120+'TRIAL-BALANCE'!AH122-SUM('TRIAL-BALANCE'!AG275:AG276)+SUM('TRIAL-BALANCE'!AH275:AH276)+IF(+AND('Provisions-2020'!K90=0,+'Provisions-2020'!K59&lt;&gt;0),+'Provisions-2020'!K59,0),2)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+ROUND(+'TRIAL-BALANCE'!AD114+'TRIAL-BALANCE'!AD116+'TRIAL-BALANCE'!AD118+'TRIAL-BALANCE'!AD120+'TRIAL-BALANCE'!AD122-SUM('TRIAL-BALANCE'!AC275:AC276)+SUM('TRIAL-BALANCE'!AD275:AD276)+IF(+AND('Provisions-2020'!J90=0,+'Provisions-2020'!J59&lt;&gt;0),+'Provisions-2020'!J59,0),2)</f>
        <v>0</v>
      </c>
      <c r="L75" s="248"/>
      <c r="M75" s="618">
        <f t="shared" si="4"/>
        <v>0</v>
      </c>
      <c r="N75" s="619">
        <f t="shared" si="5"/>
        <v>4846.88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+ROUND(+'TRIAL-BALANCE'!T121+'TRIAL-BALANCE'!T125+'TRIAL-BALANCE'!T127+IF(+AND('Provisions-2020'!E90=0,+'Provisions-2020'!E60&lt;&gt;0),+'Provisions-2020'!E60,0),2)</f>
        <v>0</v>
      </c>
      <c r="E76" s="619">
        <f>+ROUND(+'TRIAL-BALANCE'!P121+'TRIAL-BALANCE'!P125+'TRIAL-BALANCE'!P127+IF(+AND('Provisions-2020'!D90=0,+'Provisions-2020'!D60&lt;&gt;0),+'Provisions-2020'!D60,0),2)</f>
        <v>0</v>
      </c>
      <c r="F76" s="248"/>
      <c r="G76" s="618">
        <f>+ROUND(+'TRIAL-BALANCE'!AA121+'TRIAL-BALANCE'!AA125+'TRIAL-BALANCE'!AA127+IF(+AND('Provisions-2020'!H90=0,+'Provisions-2020'!H60&lt;&gt;0),+'Provisions-2020'!H60,0),2)</f>
        <v>0</v>
      </c>
      <c r="H76" s="619">
        <f>+ROUND(+'TRIAL-BALANCE'!W121+'TRIAL-BALANCE'!W125+'TRIAL-BALANCE'!W127+IF(+AND('Provisions-2020'!G90=0,+'Provisions-2020'!G60&lt;&gt;0),+'Provisions-2020'!G60,0),2)</f>
        <v>0</v>
      </c>
      <c r="I76" s="248"/>
      <c r="J76" s="618">
        <f>+ROUND(+'TRIAL-BALANCE'!AH121+'TRIAL-BALANCE'!AH125+'TRIAL-BALANCE'!AH127+IF(+AND('Provisions-2020'!K90=0,+'Provisions-2020'!K60&lt;&gt;0),+'Provisions-2020'!K60,0),2)</f>
        <v>0</v>
      </c>
      <c r="K76" s="619">
        <f>+ROUND(+'TRIAL-BALANCE'!AD121+'TRIAL-BALANCE'!AD125+'TRIAL-BALANCE'!AD127+IF(+AND('Provisions-2020'!J90=0,+'Provisions-2020'!J60&lt;&gt;0),+'Provisions-2020'!J60,0),2)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-2020'!E90=0,+'Provisions-2020'!E61&lt;&gt;0),+'Provisions-2020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-2020'!D90=0,+'Provisions-2020'!D61&lt;&gt;0),+'Provisions-2020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-2020'!H90=0,+'Provisions-2020'!H61&lt;&gt;0),+'Provisions-2020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-2020'!G90=0,+'Provisions-2020'!G61&lt;&gt;0),+'Provisions-2020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-2020'!K90=0,+'Provisions-2020'!K61&lt;&gt;0),+'Provisions-2020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-2020'!J90=0,+'Provisions-2020'!J61&lt;&gt;0),+'Provisions-2020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1964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678.05</v>
      </c>
      <c r="E78" s="643">
        <f>+ROUND(+'TRIAL-BALANCE'!P180+'TRIAL-BALANCE'!P181+'TRIAL-BALANCE'!P182+'TRIAL-BALANCE'!P183+'TRIAL-BALANCE'!P187,2)</f>
        <v>0</v>
      </c>
      <c r="F78" s="248"/>
      <c r="G78" s="642">
        <f>+ROUND(+'TRIAL-BALANCE'!AA180+'TRIAL-BALANCE'!AA181+'TRIAL-BALANCE'!AA182+'TRIAL-BALANCE'!AA183+'TRIAL-BALANCE'!AA187,2)</f>
        <v>29.19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707.24</v>
      </c>
      <c r="N78" s="619">
        <f>+ROUND(+E78+H78+K78,2)-ROUND(Q78,2)</f>
        <v>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2836.98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111.04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2948.02</v>
      </c>
      <c r="N79" s="619">
        <f t="shared" si="5"/>
        <v>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4602.29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262.70999999999998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4865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413.45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413.45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-2020'!E88=0,+'Provisions-2020'!E55,0)+IF(+AND('Provisions-2020'!E90=0,+'Provisions-2020'!E66&lt;&gt;0),+'Provisions-2020'!E66,0),2)</f>
        <v>81.319999999999993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-2020'!D88=0,+'Provisions-2020'!D55,0)+IF(+AND('Provisions-2020'!D90=0,+'Provisions-2020'!D66&lt;&gt;0),+'Provisions-2020'!D66,0),2)</f>
        <v>0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-2020'!H88=0,+'Provisions-2020'!H55,0)+IF(+AND('Provisions-2020'!H90=0,+'Provisions-2020'!H66&lt;&gt;0),+'Provisions-2020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-2020'!G88=0,+'Provisions-2020'!G55,0)+IF(+AND('Provisions-2020'!G90=0,+'Provisions-2020'!G66&lt;&gt;0),+'Provisions-2020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-2020'!K88=0,+'Provisions-2020'!K55,0)+IF(+AND('Provisions-2020'!K90=0,+'Provisions-2020'!K66&lt;&gt;0),+'Provisions-2020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-2020'!J88=0,+'Provisions-2020'!J55,0)+IF(+AND('Provisions-2020'!J90=0,+'Provisions-2020'!J66&lt;&gt;0),+'Provisions-2020'!J66,0),2)</f>
        <v>0</v>
      </c>
      <c r="L82" s="248"/>
      <c r="M82" s="628">
        <f>+ROUND(+D82+G82+J82,2)-ROUND(P82,2)</f>
        <v>81.319999999999993</v>
      </c>
      <c r="N82" s="629">
        <f>+ROUND(+E82+H82+K82,2)-ROUND(Q82,2)</f>
        <v>0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8198.64</v>
      </c>
      <c r="E83" s="651">
        <f>+ROUND(SUM(E74:E82),2)</f>
        <v>4846.88</v>
      </c>
      <c r="F83" s="248"/>
      <c r="G83" s="650">
        <f>+ROUND(SUM(G74:G82),2)</f>
        <v>402.94</v>
      </c>
      <c r="H83" s="651">
        <f>+ROUND(SUM(H74:H82),2)</f>
        <v>413.45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8601.58</v>
      </c>
      <c r="N83" s="651">
        <f>+ROUND(SUM(N74:N82),2)</f>
        <v>5260.33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10181.65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10181.65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62" t="str">
        <f>+IF(+AND(Status!K4="ДА",+ROUND('Intra-Balances'!S55,2)-ROUND('Intra-Balances'!S57,2)&lt;&gt;0),"сумите за елиминиране в 'Intra-Balances' не са равни!","O K")</f>
        <v>O K</v>
      </c>
      <c r="Q86" s="256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0</v>
      </c>
      <c r="E87" s="625">
        <f>+ROUND(+E85+E86,2)</f>
        <v>10181.65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10181.65</v>
      </c>
      <c r="O87" s="152"/>
      <c r="P87" s="2563" t="str">
        <f>+IF(+AND(Status!K4="ДА",+ROUND('Intra-Balances'!P55,2)-ROUND('Intra-Balances'!P57,2)&lt;&gt;0),"сумите за елиминиране в 'Intra-Balances' не са равни!","O K")</f>
        <v>O K</v>
      </c>
      <c r="Q87" s="2563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8198.64</v>
      </c>
      <c r="E89" s="654">
        <f>+ROUND(+E72+E83+E87,2)</f>
        <v>15028.53</v>
      </c>
      <c r="F89" s="248"/>
      <c r="G89" s="655">
        <f>+ROUND(+G72+G83+G87,2)</f>
        <v>402.94</v>
      </c>
      <c r="H89" s="656">
        <f>+ROUND(+H72+H83+H87,2)</f>
        <v>413.45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8601.58</v>
      </c>
      <c r="N89" s="656">
        <f>+ROUND(+N72+N83+N87,2)</f>
        <v>15441.98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6455125.5199999996</v>
      </c>
      <c r="E91" s="1467">
        <f>ROUND(+E66+E89,2)</f>
        <v>6486842.8600000003</v>
      </c>
      <c r="F91" s="248"/>
      <c r="G91" s="1466">
        <f>ROUND(+G66+G89,2)</f>
        <v>81.319999999999993</v>
      </c>
      <c r="H91" s="1467">
        <f>ROUND(+H66+H89,2)</f>
        <v>0</v>
      </c>
      <c r="I91" s="248"/>
      <c r="J91" s="1466">
        <f>ROUND(+J66+J89,2)</f>
        <v>0</v>
      </c>
      <c r="K91" s="1467">
        <f>ROUND(+K66+K89,2)</f>
        <v>0</v>
      </c>
      <c r="L91" s="248"/>
      <c r="M91" s="1466">
        <f>ROUND(+M66+M89,2)</f>
        <v>6455206.8399999999</v>
      </c>
      <c r="N91" s="1467">
        <f>ROUND(+N66+N89,2)</f>
        <v>6486842.8600000003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4249.05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1676.93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4249.05</v>
      </c>
      <c r="N92" s="633">
        <f>+ROUND(+E92+H92+K92,2)</f>
        <v>1676.93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1978</v>
      </c>
      <c r="C96" s="233"/>
      <c r="D96" s="2035">
        <f>+'TRIAL-BALANCE'!K10</f>
        <v>44012</v>
      </c>
      <c r="E96" s="2180" t="s">
        <v>1974</v>
      </c>
      <c r="F96" s="233"/>
      <c r="G96" s="242"/>
      <c r="H96" s="2129"/>
      <c r="I96" s="2130"/>
      <c r="J96" s="2131" t="s">
        <v>1976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31">
        <f>+'Provisions-2020'!H73:J73</f>
        <v>0</v>
      </c>
      <c r="I97" s="2531"/>
      <c r="J97" s="2531"/>
      <c r="K97" s="236"/>
      <c r="L97" s="236"/>
      <c r="M97" s="2531">
        <f>+'Provisions-2020'!M73:N73</f>
        <v>0</v>
      </c>
      <c r="N97" s="2531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4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53" priority="70" stopIfTrue="1" operator="equal">
      <formula>"НЕРАВНЕНИЕ !"</formula>
    </cfRule>
  </conditionalFormatting>
  <conditionalFormatting sqref="D103:E104 G103:H104 J103:K104 M103:N104">
    <cfRule type="cellIs" dxfId="1352" priority="71" stopIfTrue="1" operator="notEqual">
      <formula>0</formula>
    </cfRule>
  </conditionalFormatting>
  <conditionalFormatting sqref="M5">
    <cfRule type="cellIs" dxfId="1351" priority="72" stopIfTrue="1" operator="equal">
      <formula>0</formula>
    </cfRule>
  </conditionalFormatting>
  <conditionalFormatting sqref="A1:D1 G1:H1 G3:H3 K1">
    <cfRule type="cellIs" dxfId="1350" priority="73" stopIfTrue="1" operator="equal">
      <formula>0</formula>
    </cfRule>
  </conditionalFormatting>
  <conditionalFormatting sqref="P48:Q48">
    <cfRule type="cellIs" dxfId="1349" priority="50" stopIfTrue="1" operator="notEqual">
      <formula>"O K"</formula>
    </cfRule>
  </conditionalFormatting>
  <conditionalFormatting sqref="P85:Q85">
    <cfRule type="cellIs" dxfId="1348" priority="46" stopIfTrue="1" operator="notEqual">
      <formula>"O K"</formula>
    </cfRule>
  </conditionalFormatting>
  <conditionalFormatting sqref="K3">
    <cfRule type="cellIs" dxfId="1347" priority="42" stopIfTrue="1" operator="equal">
      <formula>0</formula>
    </cfRule>
  </conditionalFormatting>
  <conditionalFormatting sqref="N1">
    <cfRule type="cellIs" dxfId="1346" priority="41" stopIfTrue="1" operator="equal">
      <formula>0</formula>
    </cfRule>
  </conditionalFormatting>
  <conditionalFormatting sqref="P66">
    <cfRule type="cellIs" dxfId="1345" priority="32" stopIfTrue="1" operator="notEqual">
      <formula>"O K"</formula>
    </cfRule>
  </conditionalFormatting>
  <conditionalFormatting sqref="P67">
    <cfRule type="cellIs" dxfId="1344" priority="31" stopIfTrue="1" operator="notEqual">
      <formula>"O K"</formula>
    </cfRule>
  </conditionalFormatting>
  <conditionalFormatting sqref="P66:Q67">
    <cfRule type="cellIs" dxfId="1343" priority="30" stopIfTrue="1" operator="equal">
      <formula>"O K"</formula>
    </cfRule>
  </conditionalFormatting>
  <conditionalFormatting sqref="P87">
    <cfRule type="cellIs" dxfId="1342" priority="29" stopIfTrue="1" operator="notEqual">
      <formula>"O K"</formula>
    </cfRule>
  </conditionalFormatting>
  <conditionalFormatting sqref="P87:Q87">
    <cfRule type="cellIs" dxfId="1341" priority="28" stopIfTrue="1" operator="equal">
      <formula>"O K"</formula>
    </cfRule>
  </conditionalFormatting>
  <conditionalFormatting sqref="P86">
    <cfRule type="cellIs" dxfId="1340" priority="27" stopIfTrue="1" operator="notEqual">
      <formula>"O K"</formula>
    </cfRule>
  </conditionalFormatting>
  <conditionalFormatting sqref="P86:Q86">
    <cfRule type="cellIs" dxfId="1339" priority="26" stopIfTrue="1" operator="equal">
      <formula>"O K"</formula>
    </cfRule>
  </conditionalFormatting>
  <conditionalFormatting sqref="P50">
    <cfRule type="cellIs" dxfId="1338" priority="25" stopIfTrue="1" operator="notEqual">
      <formula>"O K"</formula>
    </cfRule>
  </conditionalFormatting>
  <conditionalFormatting sqref="P50:Q50">
    <cfRule type="cellIs" dxfId="1337" priority="24" stopIfTrue="1" operator="equal">
      <formula>"O K"</formula>
    </cfRule>
  </conditionalFormatting>
  <conditionalFormatting sqref="P49">
    <cfRule type="cellIs" dxfId="1336" priority="23" stopIfTrue="1" operator="notEqual">
      <formula>"O K"</formula>
    </cfRule>
  </conditionalFormatting>
  <conditionalFormatting sqref="P49:Q49">
    <cfRule type="cellIs" dxfId="1335" priority="22" stopIfTrue="1" operator="equal">
      <formula>"O K"</formula>
    </cfRule>
  </conditionalFormatting>
  <conditionalFormatting sqref="A9">
    <cfRule type="cellIs" dxfId="1334" priority="16" operator="equal">
      <formula>"Непопълнен ред в таблица 'Cash-deficit'!"</formula>
    </cfRule>
  </conditionalFormatting>
  <conditionalFormatting sqref="A60">
    <cfRule type="cellIs" dxfId="1333" priority="15" operator="equal">
      <formula>"Непопълнен ред в таблица 'Cash-deficit'!"</formula>
    </cfRule>
  </conditionalFormatting>
  <conditionalFormatting sqref="A3:D3">
    <cfRule type="cellIs" dxfId="1332" priority="14" stopIfTrue="1" operator="equal">
      <formula>0</formula>
    </cfRule>
  </conditionalFormatting>
  <conditionalFormatting sqref="E2:H2">
    <cfRule type="cellIs" dxfId="1331" priority="10" operator="equal">
      <formula>"отчетено НЕРАВНЕНИЕ в таблица 'Status'!"</formula>
    </cfRule>
    <cfRule type="cellIs" dxfId="1330" priority="11" operator="equal">
      <formula>0</formula>
    </cfRule>
  </conditionalFormatting>
  <conditionalFormatting sqref="D6:E6">
    <cfRule type="cellIs" dxfId="1329" priority="9" operator="notEqual">
      <formula>0</formula>
    </cfRule>
  </conditionalFormatting>
  <conditionalFormatting sqref="G6:H6">
    <cfRule type="cellIs" dxfId="1328" priority="8" operator="notEqual">
      <formula>0</formula>
    </cfRule>
  </conditionalFormatting>
  <conditionalFormatting sqref="J2:K2">
    <cfRule type="cellIs" dxfId="1327" priority="7" operator="notEqual">
      <formula>0</formula>
    </cfRule>
  </conditionalFormatting>
  <conditionalFormatting sqref="M2:N2">
    <cfRule type="cellIs" dxfId="1326" priority="6" operator="notEqual">
      <formula>0</formula>
    </cfRule>
  </conditionalFormatting>
  <conditionalFormatting sqref="P100">
    <cfRule type="cellIs" dxfId="1325" priority="5" stopIfTrue="1" operator="equal">
      <formula>"НЕРАВНЕНИЕ !"</formula>
    </cfRule>
  </conditionalFormatting>
  <conditionalFormatting sqref="P101">
    <cfRule type="cellIs" dxfId="1324" priority="4" stopIfTrue="1" operator="notEqual">
      <formula>0</formula>
    </cfRule>
  </conditionalFormatting>
  <conditionalFormatting sqref="Q101">
    <cfRule type="cellIs" dxfId="1323" priority="3" stopIfTrue="1" operator="notEqual">
      <formula>0</formula>
    </cfRule>
  </conditionalFormatting>
  <conditionalFormatting sqref="Q100">
    <cfRule type="cellIs" dxfId="1322" priority="2" stopIfTrue="1" operator="equal">
      <formula>"НЕРАВНЕНИЕ !"</formula>
    </cfRule>
  </conditionalFormatting>
  <conditionalFormatting sqref="M62">
    <cfRule type="cellIs" dxfId="1321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Provisions-2020</vt:lpstr>
      <vt:lpstr>Intra-Balances</vt:lpstr>
      <vt:lpstr>Municipal-Bal</vt:lpstr>
      <vt:lpstr>R &amp; E data-2019</vt:lpstr>
      <vt:lpstr>BALANCE-SHEET-2020-leva</vt:lpstr>
      <vt:lpstr>BALANCE-SHEET-2020</vt:lpstr>
      <vt:lpstr>Income-2020-leva</vt:lpstr>
      <vt:lpstr>Income-2020</vt:lpstr>
      <vt:lpstr>Rounding</vt:lpstr>
      <vt:lpstr>NF-KSF-TRIAL-BAL-2020</vt:lpstr>
      <vt:lpstr>RA-TRIAL-BAL-2020</vt:lpstr>
      <vt:lpstr>DES-TRIAL-BAL-2020</vt:lpstr>
      <vt:lpstr>DMP-TRIAL-BAL-2020</vt:lpstr>
      <vt:lpstr>Local-&amp;-SSF</vt:lpstr>
      <vt:lpstr>'BALANCE-SHEET-2020'!Print_Area</vt:lpstr>
      <vt:lpstr>'BALANCE-SHEET-2020-leva'!Print_Area</vt:lpstr>
      <vt:lpstr>'Cash-deficit'!Print_Area</vt:lpstr>
      <vt:lpstr>'DES-TRIAL-BAL-2020'!Print_Area</vt:lpstr>
      <vt:lpstr>'DMP-TRIAL-BAL-2020'!Print_Area</vt:lpstr>
      <vt:lpstr>Guidelines!Print_Area</vt:lpstr>
      <vt:lpstr>'Income-2020'!Print_Area</vt:lpstr>
      <vt:lpstr>'Income-2020-leva'!Print_Area</vt:lpstr>
      <vt:lpstr>'Intra-Balances'!Print_Area</vt:lpstr>
      <vt:lpstr>'Local-&amp;-SSF'!Print_Area</vt:lpstr>
      <vt:lpstr>'Municipal-Bal'!Print_Area</vt:lpstr>
      <vt:lpstr>'NF-KSF-TRIAL-BAL-2020'!Print_Area</vt:lpstr>
      <vt:lpstr>'Provisions-2020'!Print_Area</vt:lpstr>
      <vt:lpstr>'R &amp; E data-2019'!Print_Area</vt:lpstr>
      <vt:lpstr>'RA-TRIAL-BAL-2020'!Print_Area</vt:lpstr>
      <vt:lpstr>Status!Print_Area</vt:lpstr>
      <vt:lpstr>'TRIAL-BALANCE'!Print_Area</vt:lpstr>
      <vt:lpstr>'BALANCE-SHEET-2020'!Print_Titles</vt:lpstr>
      <vt:lpstr>'BALANCE-SHEET-2020-leva'!Print_Titles</vt:lpstr>
      <vt:lpstr>'DES-TRIAL-BAL-2020'!Print_Titles</vt:lpstr>
      <vt:lpstr>'DMP-TRIAL-BAL-2020'!Print_Titles</vt:lpstr>
      <vt:lpstr>'Income-2020'!Print_Titles</vt:lpstr>
      <vt:lpstr>'Income-2020-leva'!Print_Titles</vt:lpstr>
      <vt:lpstr>'Intra-Balances'!Print_Titles</vt:lpstr>
      <vt:lpstr>'Local-&amp;-SSF'!Print_Titles</vt:lpstr>
      <vt:lpstr>'Municipal-Bal'!Print_Titles</vt:lpstr>
      <vt:lpstr>'NF-KSF-TRIAL-BAL-2020'!Print_Titles</vt:lpstr>
      <vt:lpstr>'Provisions-2020'!Print_Titles</vt:lpstr>
      <vt:lpstr>'R &amp; E data-2019'!Print_Titles</vt:lpstr>
      <vt:lpstr>'RA-TRIAL-BAL-2020'!Print_Titles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User</cp:lastModifiedBy>
  <cp:lastPrinted>2020-01-13T15:30:12Z</cp:lastPrinted>
  <dcterms:created xsi:type="dcterms:W3CDTF">2002-02-28T16:53:59Z</dcterms:created>
  <dcterms:modified xsi:type="dcterms:W3CDTF">2020-07-27T11:48:45Z</dcterms:modified>
</cp:coreProperties>
</file>