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<sst xmlns="http://schemas.openxmlformats.org/spreadsheetml/2006/main" count="3151" uniqueCount="2084">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</sst>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153375</v>
      </c>
      <c r="G51" s="1091">
        <f>+IF($P$2=0,$Q51,0)</f>
        <v>100763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100763</v>
      </c>
      <c r="O51" s="1086"/>
      <c r="P51" s="1090">
        <f>+ROUND(OTCHET!E205-SUM(OTCHET!E217:E219)+OTCHET!E271+IF(+OR(OTCHET!$F$12=5500,OTCHET!$F$12=5600),0,+OTCHET!E297),0)</f>
        <v>153375</v>
      </c>
      <c r="Q51" s="1091">
        <f>+ROUND(OTCHET!L205-SUM(OTCHET!L217:L219)+OTCHET!L271+IF(+OR(OTCHET!$F$12=5500,OTCHET!$F$12=5600),0,+OTCHET!L297),0)</f>
        <v>100763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2300</v>
      </c>
      <c r="G52" s="1109">
        <f>+IF($P$2=0,$Q52,0)</f>
        <v>2300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2300</v>
      </c>
      <c r="O52" s="1086"/>
      <c r="P52" s="1108">
        <f>+ROUND(+SUM(OTCHET!E217:E219),0)</f>
        <v>2300</v>
      </c>
      <c r="Q52" s="1109">
        <f>+ROUND(+SUM(OTCHET!L217:L219),0)</f>
        <v>2300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5986</v>
      </c>
      <c r="G53" s="1109">
        <f>+IF($P$2=0,$Q53,0)</f>
        <v>5986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5986</v>
      </c>
      <c r="O53" s="1086"/>
      <c r="P53" s="1108">
        <f>+ROUND(OTCHET!E223,0)</f>
        <v>5986</v>
      </c>
      <c r="Q53" s="1109">
        <f>+ROUND(OTCHET!L223,0)</f>
        <v>5986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418089</v>
      </c>
      <c r="G54" s="1109">
        <f>+IF($P$2=0,$Q54,0)</f>
        <v>418089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418089</v>
      </c>
      <c r="O54" s="1086"/>
      <c r="P54" s="1108">
        <f>+ROUND(OTCHET!E187+OTCHET!E190,0)</f>
        <v>418089</v>
      </c>
      <c r="Q54" s="1109">
        <f>+ROUND(OTCHET!L187+OTCHET!L190,0)</f>
        <v>418089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92440</v>
      </c>
      <c r="G55" s="1109">
        <f>+IF($P$2=0,$Q55,0)</f>
        <v>92440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92440</v>
      </c>
      <c r="O55" s="1086"/>
      <c r="P55" s="1108">
        <f>+ROUND(OTCHET!E196+OTCHET!E204,0)</f>
        <v>92440</v>
      </c>
      <c r="Q55" s="1109">
        <f>+ROUND(OTCHET!L196+OTCHET!L204,0)</f>
        <v>92440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672190</v>
      </c>
      <c r="G56" s="1197">
        <f>+ROUND(+SUM(G51:G55),0)</f>
        <v>619578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619578</v>
      </c>
      <c r="O56" s="1086"/>
      <c r="P56" s="1196">
        <f>+ROUND(+SUM(P51:P55),0)</f>
        <v>672190</v>
      </c>
      <c r="Q56" s="1197">
        <f>+ROUND(+SUM(Q51:Q55),0)</f>
        <v>619578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5984</v>
      </c>
      <c r="G59" s="1109">
        <f>+IF($P$2=0,$Q59,0)</f>
        <v>5984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5984</v>
      </c>
      <c r="O59" s="1086"/>
      <c r="P59" s="1108">
        <f>+ROUND(+OTCHET!E275+OTCHET!E276,0)</f>
        <v>5984</v>
      </c>
      <c r="Q59" s="1109">
        <f>+ROUND(+OTCHET!L275+OTCHET!L276,0)</f>
        <v>5984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5984</v>
      </c>
      <c r="G63" s="1197">
        <f>+ROUND(+SUM(G58:G61),0)</f>
        <v>5984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5984</v>
      </c>
      <c r="O63" s="1086"/>
      <c r="P63" s="1196">
        <f>+ROUND(+SUM(P58:P61),0)</f>
        <v>5984</v>
      </c>
      <c r="Q63" s="1197">
        <f>+ROUND(+SUM(Q58:Q61),0)</f>
        <v>5984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678483</v>
      </c>
      <c r="G77" s="1221">
        <f>+ROUND(G56+G63+G67+G71+G75,0)</f>
        <v>625562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625562</v>
      </c>
      <c r="O77" s="1086"/>
      <c r="P77" s="1220">
        <f>+ROUND(P56+P63+P67+P71+P75,0)</f>
        <v>678483</v>
      </c>
      <c r="Q77" s="1221">
        <f>+ROUND(Q56+Q63+Q67+Q71+Q75,0)</f>
        <v>625562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678483</v>
      </c>
      <c r="G79" s="1097">
        <f>+IF($P$2=0,$Q79,0)</f>
        <v>626656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626656</v>
      </c>
      <c r="O79" s="1086"/>
      <c r="P79" s="1096">
        <f>+ROUND(OTCHET!E419,0)</f>
        <v>678483</v>
      </c>
      <c r="Q79" s="1097">
        <f>+ROUND(OTCHET!L419,0)</f>
        <v>626656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-1094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-1094</v>
      </c>
      <c r="O80" s="1086"/>
      <c r="P80" s="1108">
        <f>+ROUND(OTCHET!E429,0)</f>
        <v>0</v>
      </c>
      <c r="Q80" s="1109">
        <f>+ROUND(OTCHET!L429,0)</f>
        <v>-1094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678483</v>
      </c>
      <c r="G81" s="1231">
        <f>+ROUND(G79+G80,0)</f>
        <v>625562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625562</v>
      </c>
      <c r="O81" s="1086"/>
      <c r="P81" s="1230">
        <f>+ROUND(P79+P80,0)</f>
        <v>678483</v>
      </c>
      <c r="Q81" s="1231">
        <f>+ROUND(Q79+Q80,0)</f>
        <v>625562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678483</v>
      </c>
      <c r="F38" s="836">
        <f>F39+F43+F44+F46+SUM(F48:F52)+F55</f>
        <v>625562</v>
      </c>
      <c r="G38" s="837">
        <f>G39+G43+G44+G46+SUM(G48:G52)+G55</f>
        <v>620185</v>
      </c>
      <c r="H38" s="838">
        <f>H39+H43+H44+H46+SUM(H48:H52)+H55</f>
        <v>0</v>
      </c>
      <c r="I38" s="838">
        <f>I39+I43+I44+I46+SUM(I48:I52)+I55</f>
        <v>5377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510529</v>
      </c>
      <c r="F39" s="799">
        <f>SUM(F40:F42)</f>
        <v>510529</v>
      </c>
      <c r="G39" s="800">
        <f>SUM(G40:G42)</f>
        <v>510529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373549</v>
      </c>
      <c r="F40" s="862">
        <f aca="true" t="shared" si="1" ref="F40:F55">+G40+H40+I40</f>
        <v>373549</v>
      </c>
      <c r="G40" s="863">
        <f>OTCHET!I187</f>
        <v>373549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44540</v>
      </c>
      <c r="F41" s="1623">
        <f t="shared" si="1"/>
        <v>44540</v>
      </c>
      <c r="G41" s="1624">
        <f>OTCHET!I190</f>
        <v>44540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92440</v>
      </c>
      <c r="F42" s="1623">
        <f t="shared" si="1"/>
        <v>92440</v>
      </c>
      <c r="G42" s="1624">
        <f>+OTCHET!I196+OTCHET!I204</f>
        <v>92440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161661</v>
      </c>
      <c r="F43" s="804">
        <f t="shared" si="1"/>
        <v>109049</v>
      </c>
      <c r="G43" s="805">
        <f>+OTCHET!I205+OTCHET!I223+OTCHET!I271</f>
        <v>103672</v>
      </c>
      <c r="H43" s="806">
        <f>+OTCHET!J205+OTCHET!J223+OTCHET!J271</f>
        <v>0</v>
      </c>
      <c r="I43" s="1399">
        <f>+OTCHET!K205+OTCHET!K223+OTCHET!K271</f>
        <v>5377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5984</v>
      </c>
      <c r="F49" s="804">
        <f t="shared" si="1"/>
        <v>5984</v>
      </c>
      <c r="G49" s="805">
        <f>OTCHET!I275+OTCHET!I276+OTCHET!I284+OTCHET!I287</f>
        <v>5984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678483</v>
      </c>
      <c r="F56" s="881">
        <f>+F57+F58+F62</f>
        <v>625562</v>
      </c>
      <c r="G56" s="882">
        <f>+G57+G58+G62</f>
        <v>620185</v>
      </c>
      <c r="H56" s="883">
        <f>+H57+H58+H62</f>
        <v>5377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678483</v>
      </c>
      <c r="F58" s="890">
        <f t="shared" si="2"/>
        <v>625562</v>
      </c>
      <c r="G58" s="891">
        <f>+OTCHET!I383+OTCHET!I391+OTCHET!I396+OTCHET!I399+OTCHET!I402+OTCHET!I405+OTCHET!I406+OTCHET!I409+OTCHET!I422+OTCHET!I423+OTCHET!I424+OTCHET!I425+OTCHET!I426</f>
        <v>620185</v>
      </c>
      <c r="H58" s="892">
        <f>+OTCHET!J383+OTCHET!J391+OTCHET!J396+OTCHET!J399+OTCHET!J402+OTCHET!J405+OTCHET!J406+OTCHET!J409+OTCHET!J422+OTCHET!J423+OTCHET!J424+OTCHET!J425+OTCHET!J426</f>
        <v>5377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-1094</v>
      </c>
      <c r="G59" s="895">
        <f>+OTCHET!I422+OTCHET!I423+OTCHET!I424+OTCHET!I425+OTCHET!I426</f>
        <v>-1094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5377</v>
      </c>
      <c r="I64" s="918">
        <f>+I22-I38+I56-I63</f>
        <v>-5377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5377</v>
      </c>
      <c r="I65" s="923">
        <f>+I$64+I$66</f>
        <v>-5377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5377</v>
      </c>
      <c r="I105" s="974">
        <f>+I$64+I$66</f>
        <v>-5377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948</v>
      </c>
      <c r="F12" s="1571" t="s">
        <v>1381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373549</v>
      </c>
      <c r="F187" s="274">
        <f t="shared" si="41"/>
        <v>373549</v>
      </c>
      <c r="G187" s="275">
        <f t="shared" si="41"/>
        <v>0</v>
      </c>
      <c r="H187" s="276">
        <f t="shared" si="41"/>
        <v>0</v>
      </c>
      <c r="I187" s="274">
        <f t="shared" si="41"/>
        <v>373549</v>
      </c>
      <c r="J187" s="275">
        <f t="shared" si="41"/>
        <v>0</v>
      </c>
      <c r="K187" s="276">
        <f t="shared" si="41"/>
        <v>0</v>
      </c>
      <c r="L187" s="273">
        <f t="shared" si="41"/>
        <v>373549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373549</v>
      </c>
      <c r="F188" s="282">
        <f t="shared" si="43"/>
        <v>373549</v>
      </c>
      <c r="G188" s="283">
        <f t="shared" si="43"/>
        <v>0</v>
      </c>
      <c r="H188" s="284">
        <f t="shared" si="43"/>
        <v>0</v>
      </c>
      <c r="I188" s="282">
        <f t="shared" si="43"/>
        <v>373549</v>
      </c>
      <c r="J188" s="283">
        <f t="shared" si="43"/>
        <v>0</v>
      </c>
      <c r="K188" s="284">
        <f t="shared" si="43"/>
        <v>0</v>
      </c>
      <c r="L188" s="281">
        <f t="shared" si="43"/>
        <v>373549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44540</v>
      </c>
      <c r="F190" s="274">
        <f t="shared" si="44"/>
        <v>44540</v>
      </c>
      <c r="G190" s="275">
        <f t="shared" si="44"/>
        <v>0</v>
      </c>
      <c r="H190" s="276">
        <f t="shared" si="44"/>
        <v>0</v>
      </c>
      <c r="I190" s="274">
        <f t="shared" si="44"/>
        <v>44540</v>
      </c>
      <c r="J190" s="275">
        <f t="shared" si="44"/>
        <v>0</v>
      </c>
      <c r="K190" s="276">
        <f t="shared" si="44"/>
        <v>0</v>
      </c>
      <c r="L190" s="273">
        <f t="shared" si="44"/>
        <v>44540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3967</v>
      </c>
      <c r="F192" s="296">
        <f t="shared" si="45"/>
        <v>3967</v>
      </c>
      <c r="G192" s="297">
        <f t="shared" si="45"/>
        <v>0</v>
      </c>
      <c r="H192" s="298">
        <f t="shared" si="45"/>
        <v>0</v>
      </c>
      <c r="I192" s="296">
        <f t="shared" si="45"/>
        <v>3967</v>
      </c>
      <c r="J192" s="297">
        <f t="shared" si="45"/>
        <v>0</v>
      </c>
      <c r="K192" s="298">
        <f t="shared" si="45"/>
        <v>0</v>
      </c>
      <c r="L192" s="295">
        <f t="shared" si="45"/>
        <v>3967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37764</v>
      </c>
      <c r="F193" s="296">
        <f t="shared" si="45"/>
        <v>37764</v>
      </c>
      <c r="G193" s="297">
        <f t="shared" si="45"/>
        <v>0</v>
      </c>
      <c r="H193" s="298">
        <f t="shared" si="45"/>
        <v>0</v>
      </c>
      <c r="I193" s="296">
        <f t="shared" si="45"/>
        <v>37764</v>
      </c>
      <c r="J193" s="297">
        <f t="shared" si="45"/>
        <v>0</v>
      </c>
      <c r="K193" s="298">
        <f t="shared" si="45"/>
        <v>0</v>
      </c>
      <c r="L193" s="295">
        <f t="shared" si="45"/>
        <v>37764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2809</v>
      </c>
      <c r="F195" s="288">
        <f t="shared" si="45"/>
        <v>2809</v>
      </c>
      <c r="G195" s="289">
        <f t="shared" si="45"/>
        <v>0</v>
      </c>
      <c r="H195" s="290">
        <f t="shared" si="45"/>
        <v>0</v>
      </c>
      <c r="I195" s="288">
        <f t="shared" si="45"/>
        <v>2809</v>
      </c>
      <c r="J195" s="289">
        <f t="shared" si="45"/>
        <v>0</v>
      </c>
      <c r="K195" s="290">
        <f t="shared" si="45"/>
        <v>0</v>
      </c>
      <c r="L195" s="287">
        <f t="shared" si="45"/>
        <v>2809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92440</v>
      </c>
      <c r="F196" s="274">
        <f t="shared" si="46"/>
        <v>92440</v>
      </c>
      <c r="G196" s="275">
        <f t="shared" si="46"/>
        <v>0</v>
      </c>
      <c r="H196" s="276">
        <f t="shared" si="46"/>
        <v>0</v>
      </c>
      <c r="I196" s="274">
        <f t="shared" si="46"/>
        <v>92440</v>
      </c>
      <c r="J196" s="275">
        <f t="shared" si="46"/>
        <v>0</v>
      </c>
      <c r="K196" s="276">
        <f t="shared" si="46"/>
        <v>0</v>
      </c>
      <c r="L196" s="273">
        <f t="shared" si="46"/>
        <v>92440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46454</v>
      </c>
      <c r="F197" s="282">
        <f t="shared" si="47"/>
        <v>46454</v>
      </c>
      <c r="G197" s="283">
        <f t="shared" si="47"/>
        <v>0</v>
      </c>
      <c r="H197" s="284">
        <f t="shared" si="47"/>
        <v>0</v>
      </c>
      <c r="I197" s="282">
        <f t="shared" si="47"/>
        <v>46454</v>
      </c>
      <c r="J197" s="283">
        <f t="shared" si="47"/>
        <v>0</v>
      </c>
      <c r="K197" s="284">
        <f t="shared" si="47"/>
        <v>0</v>
      </c>
      <c r="L197" s="281">
        <f t="shared" si="47"/>
        <v>46454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15083</v>
      </c>
      <c r="F198" s="296">
        <f t="shared" si="47"/>
        <v>15083</v>
      </c>
      <c r="G198" s="297">
        <f t="shared" si="47"/>
        <v>0</v>
      </c>
      <c r="H198" s="298">
        <f t="shared" si="47"/>
        <v>0</v>
      </c>
      <c r="I198" s="296">
        <f t="shared" si="47"/>
        <v>15083</v>
      </c>
      <c r="J198" s="297">
        <f t="shared" si="47"/>
        <v>0</v>
      </c>
      <c r="K198" s="298">
        <f t="shared" si="47"/>
        <v>0</v>
      </c>
      <c r="L198" s="295">
        <f t="shared" si="47"/>
        <v>15083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19599</v>
      </c>
      <c r="F200" s="296">
        <f t="shared" si="47"/>
        <v>19599</v>
      </c>
      <c r="G200" s="297">
        <f t="shared" si="47"/>
        <v>0</v>
      </c>
      <c r="H200" s="298">
        <f t="shared" si="47"/>
        <v>0</v>
      </c>
      <c r="I200" s="296">
        <f t="shared" si="47"/>
        <v>19599</v>
      </c>
      <c r="J200" s="297">
        <f t="shared" si="47"/>
        <v>0</v>
      </c>
      <c r="K200" s="298">
        <f t="shared" si="47"/>
        <v>0</v>
      </c>
      <c r="L200" s="295">
        <f t="shared" si="47"/>
        <v>19599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11304</v>
      </c>
      <c r="F201" s="296">
        <f t="shared" si="47"/>
        <v>11304</v>
      </c>
      <c r="G201" s="297">
        <f t="shared" si="47"/>
        <v>0</v>
      </c>
      <c r="H201" s="298">
        <f t="shared" si="47"/>
        <v>0</v>
      </c>
      <c r="I201" s="296">
        <f t="shared" si="47"/>
        <v>11304</v>
      </c>
      <c r="J201" s="297">
        <f t="shared" si="47"/>
        <v>0</v>
      </c>
      <c r="K201" s="298">
        <f t="shared" si="47"/>
        <v>0</v>
      </c>
      <c r="L201" s="295">
        <f t="shared" si="47"/>
        <v>11304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155675</v>
      </c>
      <c r="F205" s="274">
        <f t="shared" si="48"/>
        <v>150298</v>
      </c>
      <c r="G205" s="275">
        <f t="shared" si="48"/>
        <v>0</v>
      </c>
      <c r="H205" s="276">
        <f t="shared" si="48"/>
        <v>5377</v>
      </c>
      <c r="I205" s="274">
        <f t="shared" si="48"/>
        <v>97686</v>
      </c>
      <c r="J205" s="275">
        <f t="shared" si="48"/>
        <v>0</v>
      </c>
      <c r="K205" s="276">
        <f t="shared" si="48"/>
        <v>5377</v>
      </c>
      <c r="L205" s="310">
        <f t="shared" si="48"/>
        <v>103063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7163</v>
      </c>
      <c r="F206" s="282">
        <f t="shared" si="49"/>
        <v>7163</v>
      </c>
      <c r="G206" s="283">
        <f t="shared" si="49"/>
        <v>0</v>
      </c>
      <c r="H206" s="284">
        <f t="shared" si="49"/>
        <v>0</v>
      </c>
      <c r="I206" s="282">
        <f t="shared" si="49"/>
        <v>7163</v>
      </c>
      <c r="J206" s="283">
        <f t="shared" si="49"/>
        <v>0</v>
      </c>
      <c r="K206" s="284">
        <f t="shared" si="49"/>
        <v>0</v>
      </c>
      <c r="L206" s="281">
        <f t="shared" si="49"/>
        <v>7163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1146</v>
      </c>
      <c r="F208" s="296">
        <f t="shared" si="49"/>
        <v>1146</v>
      </c>
      <c r="G208" s="297">
        <f t="shared" si="49"/>
        <v>0</v>
      </c>
      <c r="H208" s="298">
        <f t="shared" si="49"/>
        <v>0</v>
      </c>
      <c r="I208" s="296">
        <f t="shared" si="49"/>
        <v>1146</v>
      </c>
      <c r="J208" s="297">
        <f t="shared" si="49"/>
        <v>0</v>
      </c>
      <c r="K208" s="298">
        <f t="shared" si="49"/>
        <v>0</v>
      </c>
      <c r="L208" s="295">
        <f t="shared" si="49"/>
        <v>1146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8002</v>
      </c>
      <c r="F209" s="296">
        <f t="shared" si="49"/>
        <v>8002</v>
      </c>
      <c r="G209" s="297">
        <f t="shared" si="49"/>
        <v>0</v>
      </c>
      <c r="H209" s="298">
        <f t="shared" si="49"/>
        <v>0</v>
      </c>
      <c r="I209" s="296">
        <f t="shared" si="49"/>
        <v>8002</v>
      </c>
      <c r="J209" s="297">
        <f t="shared" si="49"/>
        <v>0</v>
      </c>
      <c r="K209" s="298">
        <f t="shared" si="49"/>
        <v>0</v>
      </c>
      <c r="L209" s="295">
        <f t="shared" si="49"/>
        <v>8002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34228</v>
      </c>
      <c r="F210" s="296">
        <f t="shared" si="49"/>
        <v>28851</v>
      </c>
      <c r="G210" s="297">
        <f t="shared" si="49"/>
        <v>0</v>
      </c>
      <c r="H210" s="298">
        <f t="shared" si="49"/>
        <v>5377</v>
      </c>
      <c r="I210" s="296">
        <f t="shared" si="49"/>
        <v>28851</v>
      </c>
      <c r="J210" s="297">
        <f t="shared" si="49"/>
        <v>0</v>
      </c>
      <c r="K210" s="298">
        <f t="shared" si="49"/>
        <v>5377</v>
      </c>
      <c r="L210" s="295">
        <f t="shared" si="49"/>
        <v>34228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15507</v>
      </c>
      <c r="F211" s="315">
        <f t="shared" si="49"/>
        <v>15507</v>
      </c>
      <c r="G211" s="316">
        <f t="shared" si="49"/>
        <v>0</v>
      </c>
      <c r="H211" s="317">
        <f t="shared" si="49"/>
        <v>0</v>
      </c>
      <c r="I211" s="315">
        <f t="shared" si="49"/>
        <v>15507</v>
      </c>
      <c r="J211" s="316">
        <f t="shared" si="49"/>
        <v>0</v>
      </c>
      <c r="K211" s="317">
        <f t="shared" si="49"/>
        <v>0</v>
      </c>
      <c r="L211" s="314">
        <f t="shared" si="49"/>
        <v>15507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34205</v>
      </c>
      <c r="F212" s="321">
        <f t="shared" si="49"/>
        <v>34205</v>
      </c>
      <c r="G212" s="322">
        <f t="shared" si="49"/>
        <v>0</v>
      </c>
      <c r="H212" s="323">
        <f t="shared" si="49"/>
        <v>0</v>
      </c>
      <c r="I212" s="321">
        <f t="shared" si="49"/>
        <v>34205</v>
      </c>
      <c r="J212" s="322">
        <f t="shared" si="49"/>
        <v>0</v>
      </c>
      <c r="K212" s="323">
        <f t="shared" si="49"/>
        <v>0</v>
      </c>
      <c r="L212" s="320">
        <f t="shared" si="49"/>
        <v>34205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512</v>
      </c>
      <c r="F214" s="321">
        <f t="shared" si="49"/>
        <v>512</v>
      </c>
      <c r="G214" s="322">
        <f t="shared" si="49"/>
        <v>0</v>
      </c>
      <c r="H214" s="323">
        <f t="shared" si="49"/>
        <v>0</v>
      </c>
      <c r="I214" s="321">
        <f t="shared" si="49"/>
        <v>512</v>
      </c>
      <c r="J214" s="322">
        <f t="shared" si="49"/>
        <v>0</v>
      </c>
      <c r="K214" s="323">
        <f t="shared" si="49"/>
        <v>0</v>
      </c>
      <c r="L214" s="320">
        <f t="shared" si="49"/>
        <v>512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2300</v>
      </c>
      <c r="F217" s="321">
        <f t="shared" si="50"/>
        <v>2300</v>
      </c>
      <c r="G217" s="322">
        <f t="shared" si="50"/>
        <v>0</v>
      </c>
      <c r="H217" s="323">
        <f t="shared" si="50"/>
        <v>0</v>
      </c>
      <c r="I217" s="321">
        <f t="shared" si="50"/>
        <v>2300</v>
      </c>
      <c r="J217" s="322">
        <f t="shared" si="50"/>
        <v>0</v>
      </c>
      <c r="K217" s="323">
        <f t="shared" si="50"/>
        <v>0</v>
      </c>
      <c r="L217" s="320">
        <f t="shared" si="50"/>
        <v>2300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52612</v>
      </c>
      <c r="F222" s="288">
        <f t="shared" si="50"/>
        <v>52612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5986</v>
      </c>
      <c r="F223" s="274">
        <f t="shared" si="51"/>
        <v>5986</v>
      </c>
      <c r="G223" s="275">
        <f t="shared" si="51"/>
        <v>0</v>
      </c>
      <c r="H223" s="276">
        <f t="shared" si="51"/>
        <v>0</v>
      </c>
      <c r="I223" s="274">
        <f t="shared" si="51"/>
        <v>5986</v>
      </c>
      <c r="J223" s="275">
        <f t="shared" si="51"/>
        <v>0</v>
      </c>
      <c r="K223" s="276">
        <f t="shared" si="51"/>
        <v>0</v>
      </c>
      <c r="L223" s="310">
        <f t="shared" si="51"/>
        <v>5986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5986</v>
      </c>
      <c r="F225" s="296">
        <f t="shared" si="52"/>
        <v>5986</v>
      </c>
      <c r="G225" s="297">
        <f t="shared" si="52"/>
        <v>0</v>
      </c>
      <c r="H225" s="298">
        <f t="shared" si="52"/>
        <v>0</v>
      </c>
      <c r="I225" s="296">
        <f t="shared" si="52"/>
        <v>5986</v>
      </c>
      <c r="J225" s="297">
        <f t="shared" si="52"/>
        <v>0</v>
      </c>
      <c r="K225" s="298">
        <f t="shared" si="52"/>
        <v>0</v>
      </c>
      <c r="L225" s="295">
        <f t="shared" si="52"/>
        <v>5986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5984</v>
      </c>
      <c r="F276" s="274">
        <f t="shared" si="68"/>
        <v>5984</v>
      </c>
      <c r="G276" s="275">
        <f t="shared" si="68"/>
        <v>0</v>
      </c>
      <c r="H276" s="276">
        <f t="shared" si="68"/>
        <v>0</v>
      </c>
      <c r="I276" s="274">
        <f t="shared" si="68"/>
        <v>5984</v>
      </c>
      <c r="J276" s="275">
        <f t="shared" si="68"/>
        <v>0</v>
      </c>
      <c r="K276" s="276">
        <f t="shared" si="68"/>
        <v>0</v>
      </c>
      <c r="L276" s="310">
        <f t="shared" si="68"/>
        <v>5984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1688</v>
      </c>
      <c r="F277" s="282">
        <f t="shared" si="69"/>
        <v>1688</v>
      </c>
      <c r="G277" s="283">
        <f t="shared" si="69"/>
        <v>0</v>
      </c>
      <c r="H277" s="284">
        <f t="shared" si="69"/>
        <v>0</v>
      </c>
      <c r="I277" s="282">
        <f t="shared" si="69"/>
        <v>1688</v>
      </c>
      <c r="J277" s="283">
        <f t="shared" si="69"/>
        <v>0</v>
      </c>
      <c r="K277" s="284">
        <f t="shared" si="69"/>
        <v>0</v>
      </c>
      <c r="L277" s="281">
        <f t="shared" si="69"/>
        <v>1688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4296</v>
      </c>
      <c r="F279" s="296">
        <f t="shared" si="69"/>
        <v>4296</v>
      </c>
      <c r="G279" s="297">
        <f t="shared" si="69"/>
        <v>0</v>
      </c>
      <c r="H279" s="298">
        <f t="shared" si="69"/>
        <v>0</v>
      </c>
      <c r="I279" s="296">
        <f t="shared" si="69"/>
        <v>4296</v>
      </c>
      <c r="J279" s="297">
        <f t="shared" si="69"/>
        <v>0</v>
      </c>
      <c r="K279" s="298">
        <f t="shared" si="69"/>
        <v>0</v>
      </c>
      <c r="L279" s="295">
        <f t="shared" si="69"/>
        <v>4296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678483</v>
      </c>
      <c r="F301" s="396">
        <f t="shared" si="77"/>
        <v>673106</v>
      </c>
      <c r="G301" s="397">
        <f t="shared" si="77"/>
        <v>0</v>
      </c>
      <c r="H301" s="398">
        <f t="shared" si="77"/>
        <v>5377</v>
      </c>
      <c r="I301" s="396">
        <f t="shared" si="77"/>
        <v>620185</v>
      </c>
      <c r="J301" s="397">
        <f t="shared" si="77"/>
        <v>0</v>
      </c>
      <c r="K301" s="398">
        <f t="shared" si="77"/>
        <v>5377</v>
      </c>
      <c r="L301" s="395">
        <f t="shared" si="77"/>
        <v>625562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678483</v>
      </c>
      <c r="F391" s="455">
        <f t="shared" si="87"/>
        <v>673106</v>
      </c>
      <c r="G391" s="469">
        <f t="shared" si="87"/>
        <v>5377</v>
      </c>
      <c r="H391" s="441">
        <f>SUM(H392:H395)</f>
        <v>0</v>
      </c>
      <c r="I391" s="455">
        <f t="shared" si="87"/>
        <v>621279</v>
      </c>
      <c r="J391" s="440">
        <f t="shared" si="87"/>
        <v>5377</v>
      </c>
      <c r="K391" s="441">
        <f>SUM(K392:K395)</f>
        <v>0</v>
      </c>
      <c r="L391" s="1367">
        <f t="shared" si="87"/>
        <v>626656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215</v>
      </c>
      <c r="F392" s="152">
        <v>215</v>
      </c>
      <c r="G392" s="153"/>
      <c r="H392" s="154">
        <v>0</v>
      </c>
      <c r="I392" s="152">
        <v>215</v>
      </c>
      <c r="J392" s="153"/>
      <c r="K392" s="154">
        <v>0</v>
      </c>
      <c r="L392" s="1368">
        <f>I392+J392+K392</f>
        <v>215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678268</v>
      </c>
      <c r="F395" s="173">
        <v>672891</v>
      </c>
      <c r="G395" s="174">
        <v>5377</v>
      </c>
      <c r="H395" s="175">
        <v>0</v>
      </c>
      <c r="I395" s="173">
        <v>621064</v>
      </c>
      <c r="J395" s="174">
        <v>5377</v>
      </c>
      <c r="K395" s="175">
        <v>0</v>
      </c>
      <c r="L395" s="1377">
        <f>I395+J395+K395</f>
        <v>626441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>
        <v>0</v>
      </c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678483</v>
      </c>
      <c r="F419" s="491">
        <f t="shared" si="95"/>
        <v>673106</v>
      </c>
      <c r="G419" s="492">
        <f t="shared" si="95"/>
        <v>5377</v>
      </c>
      <c r="H419" s="511">
        <f>SUM(H361,H375,H383,H388,H391,H396,H399,H402,H405,H406,H409,H412)</f>
        <v>0</v>
      </c>
      <c r="I419" s="491">
        <f t="shared" si="95"/>
        <v>621279</v>
      </c>
      <c r="J419" s="492">
        <f t="shared" si="95"/>
        <v>5377</v>
      </c>
      <c r="K419" s="511">
        <f>SUM(K361,K375,K383,K388,K391,K396,K399,K402,K405,K406,K409,K412)</f>
        <v>0</v>
      </c>
      <c r="L419" s="508">
        <f t="shared" si="95"/>
        <v>626656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>
        <v>-1094</v>
      </c>
      <c r="J424" s="480"/>
      <c r="K424" s="1463">
        <v>0</v>
      </c>
      <c r="L424" s="1367">
        <f>I424+J424+K424</f>
        <v>-1094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-1094</v>
      </c>
      <c r="J429" s="510">
        <f t="shared" si="97"/>
        <v>0</v>
      </c>
      <c r="K429" s="511">
        <f t="shared" si="97"/>
        <v>0</v>
      </c>
      <c r="L429" s="508">
        <f t="shared" si="97"/>
        <v>-1094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5377</v>
      </c>
      <c r="H445" s="540">
        <f t="shared" si="99"/>
        <v>-5377</v>
      </c>
      <c r="I445" s="538">
        <f t="shared" si="99"/>
        <v>0</v>
      </c>
      <c r="J445" s="539">
        <f t="shared" si="99"/>
        <v>5377</v>
      </c>
      <c r="K445" s="540">
        <f t="shared" si="99"/>
        <v>-5377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339462</v>
      </c>
      <c r="F637" s="274">
        <f t="shared" si="134"/>
        <v>339462</v>
      </c>
      <c r="G637" s="275">
        <f t="shared" si="134"/>
        <v>0</v>
      </c>
      <c r="H637" s="276">
        <f t="shared" si="134"/>
        <v>0</v>
      </c>
      <c r="I637" s="274">
        <f t="shared" si="134"/>
        <v>339462</v>
      </c>
      <c r="J637" s="275">
        <f t="shared" si="134"/>
        <v>0</v>
      </c>
      <c r="K637" s="276">
        <f t="shared" si="134"/>
        <v>0</v>
      </c>
      <c r="L637" s="273">
        <f t="shared" si="134"/>
        <v>339462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339462</v>
      </c>
      <c r="F638" s="152">
        <v>339462</v>
      </c>
      <c r="G638" s="153"/>
      <c r="H638" s="1407"/>
      <c r="I638" s="152">
        <v>339462</v>
      </c>
      <c r="J638" s="153"/>
      <c r="K638" s="1407"/>
      <c r="L638" s="281">
        <f>I638+J638+K638</f>
        <v>339462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41210</v>
      </c>
      <c r="F640" s="274">
        <f t="shared" si="136"/>
        <v>41210</v>
      </c>
      <c r="G640" s="275">
        <f t="shared" si="136"/>
        <v>0</v>
      </c>
      <c r="H640" s="276">
        <f t="shared" si="136"/>
        <v>0</v>
      </c>
      <c r="I640" s="274">
        <f t="shared" si="136"/>
        <v>41210</v>
      </c>
      <c r="J640" s="275">
        <f t="shared" si="136"/>
        <v>0</v>
      </c>
      <c r="K640" s="276">
        <f t="shared" si="136"/>
        <v>0</v>
      </c>
      <c r="L640" s="273">
        <f t="shared" si="136"/>
        <v>41210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3967</v>
      </c>
      <c r="F642" s="158">
        <v>3967</v>
      </c>
      <c r="G642" s="159"/>
      <c r="H642" s="1409"/>
      <c r="I642" s="158">
        <v>3967</v>
      </c>
      <c r="J642" s="159"/>
      <c r="K642" s="1409"/>
      <c r="L642" s="295">
        <f>I642+J642+K642</f>
        <v>3967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34434</v>
      </c>
      <c r="F643" s="158">
        <v>34434</v>
      </c>
      <c r="G643" s="159"/>
      <c r="H643" s="1409"/>
      <c r="I643" s="158">
        <v>34434</v>
      </c>
      <c r="J643" s="159"/>
      <c r="K643" s="1409"/>
      <c r="L643" s="295">
        <f>I643+J643+K643</f>
        <v>34434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2809</v>
      </c>
      <c r="F645" s="173">
        <v>2809</v>
      </c>
      <c r="G645" s="174"/>
      <c r="H645" s="1410"/>
      <c r="I645" s="173">
        <v>2809</v>
      </c>
      <c r="J645" s="174"/>
      <c r="K645" s="1410"/>
      <c r="L645" s="287">
        <f>I645+J645+K645</f>
        <v>2809</v>
      </c>
      <c r="M645" s="12">
        <f t="shared" si="135"/>
        <v>1</v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83944</v>
      </c>
      <c r="F646" s="274">
        <f t="shared" si="137"/>
        <v>83944</v>
      </c>
      <c r="G646" s="275">
        <f t="shared" si="137"/>
        <v>0</v>
      </c>
      <c r="H646" s="276">
        <f t="shared" si="137"/>
        <v>0</v>
      </c>
      <c r="I646" s="274">
        <f t="shared" si="137"/>
        <v>83944</v>
      </c>
      <c r="J646" s="275">
        <f t="shared" si="137"/>
        <v>0</v>
      </c>
      <c r="K646" s="276">
        <f t="shared" si="137"/>
        <v>0</v>
      </c>
      <c r="L646" s="273">
        <f t="shared" si="137"/>
        <v>83944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42300</v>
      </c>
      <c r="F647" s="152">
        <v>42300</v>
      </c>
      <c r="G647" s="153"/>
      <c r="H647" s="1407"/>
      <c r="I647" s="152">
        <v>42300</v>
      </c>
      <c r="J647" s="153"/>
      <c r="K647" s="1407"/>
      <c r="L647" s="281">
        <f aca="true" t="shared" si="139" ref="L647:L654">I647+J647+K647</f>
        <v>42300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13514</v>
      </c>
      <c r="F648" s="158">
        <v>13514</v>
      </c>
      <c r="G648" s="159"/>
      <c r="H648" s="1409"/>
      <c r="I648" s="158">
        <v>13514</v>
      </c>
      <c r="J648" s="159"/>
      <c r="K648" s="1409"/>
      <c r="L648" s="295">
        <f t="shared" si="139"/>
        <v>13514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17847</v>
      </c>
      <c r="F650" s="158">
        <v>17847</v>
      </c>
      <c r="G650" s="159"/>
      <c r="H650" s="1409"/>
      <c r="I650" s="158">
        <v>17847</v>
      </c>
      <c r="J650" s="159"/>
      <c r="K650" s="1409"/>
      <c r="L650" s="295">
        <f t="shared" si="139"/>
        <v>17847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10283</v>
      </c>
      <c r="F651" s="158">
        <v>10283</v>
      </c>
      <c r="G651" s="159"/>
      <c r="H651" s="1409"/>
      <c r="I651" s="158">
        <v>10283</v>
      </c>
      <c r="J651" s="159"/>
      <c r="K651" s="1409"/>
      <c r="L651" s="295">
        <f t="shared" si="139"/>
        <v>10283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151741</v>
      </c>
      <c r="F655" s="274">
        <f t="shared" si="140"/>
        <v>146364</v>
      </c>
      <c r="G655" s="275">
        <f t="shared" si="140"/>
        <v>0</v>
      </c>
      <c r="H655" s="276">
        <f t="shared" si="140"/>
        <v>5377</v>
      </c>
      <c r="I655" s="274">
        <f t="shared" si="140"/>
        <v>95220</v>
      </c>
      <c r="J655" s="275">
        <f t="shared" si="140"/>
        <v>0</v>
      </c>
      <c r="K655" s="276">
        <f t="shared" si="140"/>
        <v>5377</v>
      </c>
      <c r="L655" s="310">
        <f t="shared" si="140"/>
        <v>100597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6115</v>
      </c>
      <c r="F656" s="152">
        <v>6115</v>
      </c>
      <c r="G656" s="153"/>
      <c r="H656" s="1407"/>
      <c r="I656" s="152">
        <v>6115</v>
      </c>
      <c r="J656" s="153"/>
      <c r="K656" s="1407"/>
      <c r="L656" s="281">
        <f aca="true" t="shared" si="142" ref="L656:L672">I656+J656+K656</f>
        <v>6115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1146</v>
      </c>
      <c r="F658" s="158">
        <v>1146</v>
      </c>
      <c r="G658" s="159"/>
      <c r="H658" s="1409"/>
      <c r="I658" s="158">
        <v>1146</v>
      </c>
      <c r="J658" s="159"/>
      <c r="K658" s="1409"/>
      <c r="L658" s="295">
        <f t="shared" si="142"/>
        <v>1146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8002</v>
      </c>
      <c r="F659" s="158">
        <v>8002</v>
      </c>
      <c r="G659" s="159"/>
      <c r="H659" s="1409"/>
      <c r="I659" s="158">
        <v>8002</v>
      </c>
      <c r="J659" s="159"/>
      <c r="K659" s="1409"/>
      <c r="L659" s="295">
        <f t="shared" si="142"/>
        <v>8002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32810</v>
      </c>
      <c r="F660" s="158">
        <v>27433</v>
      </c>
      <c r="G660" s="159"/>
      <c r="H660" s="1409">
        <v>5377</v>
      </c>
      <c r="I660" s="158">
        <v>27433</v>
      </c>
      <c r="J660" s="159"/>
      <c r="K660" s="1409">
        <v>5377</v>
      </c>
      <c r="L660" s="295">
        <f t="shared" si="142"/>
        <v>32810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15507</v>
      </c>
      <c r="F661" s="164">
        <v>15507</v>
      </c>
      <c r="G661" s="165"/>
      <c r="H661" s="1408"/>
      <c r="I661" s="164">
        <v>15507</v>
      </c>
      <c r="J661" s="165"/>
      <c r="K661" s="1408"/>
      <c r="L661" s="314">
        <f t="shared" si="142"/>
        <v>15507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34205</v>
      </c>
      <c r="F662" s="450">
        <v>34205</v>
      </c>
      <c r="G662" s="451"/>
      <c r="H662" s="1417"/>
      <c r="I662" s="450">
        <v>34205</v>
      </c>
      <c r="J662" s="451"/>
      <c r="K662" s="1417"/>
      <c r="L662" s="320">
        <f t="shared" si="142"/>
        <v>34205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512</v>
      </c>
      <c r="F664" s="450">
        <v>512</v>
      </c>
      <c r="G664" s="451"/>
      <c r="H664" s="1417"/>
      <c r="I664" s="450">
        <v>512</v>
      </c>
      <c r="J664" s="451"/>
      <c r="K664" s="1417"/>
      <c r="L664" s="320">
        <f t="shared" si="142"/>
        <v>512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2300</v>
      </c>
      <c r="F667" s="450">
        <v>2300</v>
      </c>
      <c r="G667" s="451"/>
      <c r="H667" s="1417"/>
      <c r="I667" s="450">
        <v>2300</v>
      </c>
      <c r="J667" s="451"/>
      <c r="K667" s="1417"/>
      <c r="L667" s="320">
        <f t="shared" si="142"/>
        <v>2300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51144</v>
      </c>
      <c r="F672" s="173">
        <v>51144</v>
      </c>
      <c r="G672" s="174"/>
      <c r="H672" s="1410">
        <v>0</v>
      </c>
      <c r="I672" s="173">
        <v>0</v>
      </c>
      <c r="J672" s="174"/>
      <c r="K672" s="1410">
        <v>0</v>
      </c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5986</v>
      </c>
      <c r="F673" s="274">
        <f t="shared" si="144"/>
        <v>5986</v>
      </c>
      <c r="G673" s="275">
        <f t="shared" si="144"/>
        <v>0</v>
      </c>
      <c r="H673" s="276">
        <f t="shared" si="144"/>
        <v>0</v>
      </c>
      <c r="I673" s="274">
        <f t="shared" si="144"/>
        <v>5986</v>
      </c>
      <c r="J673" s="275">
        <f t="shared" si="144"/>
        <v>0</v>
      </c>
      <c r="K673" s="276">
        <f t="shared" si="144"/>
        <v>0</v>
      </c>
      <c r="L673" s="310">
        <f t="shared" si="144"/>
        <v>5986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5986</v>
      </c>
      <c r="F675" s="158">
        <v>5986</v>
      </c>
      <c r="G675" s="159"/>
      <c r="H675" s="1409"/>
      <c r="I675" s="158">
        <v>5986</v>
      </c>
      <c r="J675" s="159"/>
      <c r="K675" s="1409"/>
      <c r="L675" s="295">
        <f>I675+J675+K675</f>
        <v>5986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309</v>
      </c>
      <c r="F706" s="1411">
        <v>309</v>
      </c>
      <c r="G706" s="1412"/>
      <c r="H706" s="1413"/>
      <c r="I706" s="1411">
        <v>0</v>
      </c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3867</v>
      </c>
      <c r="F726" s="274">
        <f t="shared" si="163"/>
        <v>3867</v>
      </c>
      <c r="G726" s="275">
        <f t="shared" si="163"/>
        <v>0</v>
      </c>
      <c r="H726" s="276">
        <f t="shared" si="163"/>
        <v>0</v>
      </c>
      <c r="I726" s="274">
        <f t="shared" si="163"/>
        <v>3867</v>
      </c>
      <c r="J726" s="275">
        <f t="shared" si="163"/>
        <v>0</v>
      </c>
      <c r="K726" s="276">
        <f t="shared" si="163"/>
        <v>0</v>
      </c>
      <c r="L726" s="310">
        <f t="shared" si="163"/>
        <v>3867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1688</v>
      </c>
      <c r="F727" s="152">
        <v>1688</v>
      </c>
      <c r="G727" s="153"/>
      <c r="H727" s="1407"/>
      <c r="I727" s="152">
        <v>1688</v>
      </c>
      <c r="J727" s="153"/>
      <c r="K727" s="1407"/>
      <c r="L727" s="281">
        <f aca="true" t="shared" si="165" ref="L727:L733">I727+J727+K727</f>
        <v>1688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2179</v>
      </c>
      <c r="F729" s="158">
        <v>2179</v>
      </c>
      <c r="G729" s="159"/>
      <c r="H729" s="1409"/>
      <c r="I729" s="158">
        <v>2179</v>
      </c>
      <c r="J729" s="159"/>
      <c r="K729" s="1409"/>
      <c r="L729" s="295">
        <f t="shared" si="165"/>
        <v>2179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626519</v>
      </c>
      <c r="F752" s="396">
        <f t="shared" si="169"/>
        <v>621142</v>
      </c>
      <c r="G752" s="397">
        <f t="shared" si="169"/>
        <v>0</v>
      </c>
      <c r="H752" s="398">
        <f t="shared" si="169"/>
        <v>5377</v>
      </c>
      <c r="I752" s="396">
        <f t="shared" si="169"/>
        <v>569689</v>
      </c>
      <c r="J752" s="397">
        <f t="shared" si="169"/>
        <v>0</v>
      </c>
      <c r="K752" s="398">
        <f t="shared" si="169"/>
        <v>5377</v>
      </c>
      <c r="L752" s="395">
        <f t="shared" si="169"/>
        <v>575066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СУ Г. С. Раковски</v>
      </c>
      <c r="C761" s="1779"/>
      <c r="D761" s="1780"/>
      <c r="E761" s="115">
        <f>$E$9</f>
        <v>44927</v>
      </c>
      <c r="F761" s="226">
        <f>$F$9</f>
        <v>45291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34087</v>
      </c>
      <c r="F775" s="274">
        <f t="shared" si="170"/>
        <v>34087</v>
      </c>
      <c r="G775" s="275">
        <f t="shared" si="170"/>
        <v>0</v>
      </c>
      <c r="H775" s="276">
        <f t="shared" si="170"/>
        <v>0</v>
      </c>
      <c r="I775" s="274">
        <f t="shared" si="170"/>
        <v>34087</v>
      </c>
      <c r="J775" s="275">
        <f t="shared" si="170"/>
        <v>0</v>
      </c>
      <c r="K775" s="276">
        <f t="shared" si="170"/>
        <v>0</v>
      </c>
      <c r="L775" s="273">
        <f t="shared" si="170"/>
        <v>34087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34087</v>
      </c>
      <c r="F776" s="152">
        <v>34087</v>
      </c>
      <c r="G776" s="153"/>
      <c r="H776" s="1407"/>
      <c r="I776" s="152">
        <v>34087</v>
      </c>
      <c r="J776" s="153"/>
      <c r="K776" s="1407"/>
      <c r="L776" s="281">
        <f>I776+J776+K776</f>
        <v>34087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3330</v>
      </c>
      <c r="F778" s="274">
        <f t="shared" si="172"/>
        <v>3330</v>
      </c>
      <c r="G778" s="275">
        <f t="shared" si="172"/>
        <v>0</v>
      </c>
      <c r="H778" s="276">
        <f t="shared" si="172"/>
        <v>0</v>
      </c>
      <c r="I778" s="274">
        <f t="shared" si="172"/>
        <v>3330</v>
      </c>
      <c r="J778" s="275">
        <f t="shared" si="172"/>
        <v>0</v>
      </c>
      <c r="K778" s="276">
        <f t="shared" si="172"/>
        <v>0</v>
      </c>
      <c r="L778" s="273">
        <f t="shared" si="172"/>
        <v>3330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3330</v>
      </c>
      <c r="F781" s="158">
        <v>3330</v>
      </c>
      <c r="G781" s="159"/>
      <c r="H781" s="1409"/>
      <c r="I781" s="158">
        <v>3330</v>
      </c>
      <c r="J781" s="159"/>
      <c r="K781" s="1409"/>
      <c r="L781" s="295">
        <f>I781+J781+K781</f>
        <v>3330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8496</v>
      </c>
      <c r="F784" s="274">
        <f t="shared" si="173"/>
        <v>8496</v>
      </c>
      <c r="G784" s="275">
        <f t="shared" si="173"/>
        <v>0</v>
      </c>
      <c r="H784" s="276">
        <f t="shared" si="173"/>
        <v>0</v>
      </c>
      <c r="I784" s="274">
        <f t="shared" si="173"/>
        <v>8496</v>
      </c>
      <c r="J784" s="275">
        <f t="shared" si="173"/>
        <v>0</v>
      </c>
      <c r="K784" s="276">
        <f t="shared" si="173"/>
        <v>0</v>
      </c>
      <c r="L784" s="273">
        <f t="shared" si="173"/>
        <v>8496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4154</v>
      </c>
      <c r="F785" s="152">
        <v>4154</v>
      </c>
      <c r="G785" s="153"/>
      <c r="H785" s="1407"/>
      <c r="I785" s="152">
        <v>4154</v>
      </c>
      <c r="J785" s="153"/>
      <c r="K785" s="1407"/>
      <c r="L785" s="281">
        <f aca="true" t="shared" si="175" ref="L785:L792">I785+J785+K785</f>
        <v>4154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1569</v>
      </c>
      <c r="F786" s="158">
        <v>1569</v>
      </c>
      <c r="G786" s="159"/>
      <c r="H786" s="1409"/>
      <c r="I786" s="158">
        <v>1569</v>
      </c>
      <c r="J786" s="159"/>
      <c r="K786" s="1409"/>
      <c r="L786" s="295">
        <f t="shared" si="175"/>
        <v>1569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1752</v>
      </c>
      <c r="F788" s="158">
        <v>1752</v>
      </c>
      <c r="G788" s="159"/>
      <c r="H788" s="1409"/>
      <c r="I788" s="158">
        <v>1752</v>
      </c>
      <c r="J788" s="159"/>
      <c r="K788" s="1409"/>
      <c r="L788" s="295">
        <f t="shared" si="175"/>
        <v>1752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1021</v>
      </c>
      <c r="F789" s="158">
        <v>1021</v>
      </c>
      <c r="G789" s="159"/>
      <c r="H789" s="1409"/>
      <c r="I789" s="158">
        <v>1021</v>
      </c>
      <c r="J789" s="159"/>
      <c r="K789" s="1409"/>
      <c r="L789" s="295">
        <f t="shared" si="175"/>
        <v>1021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3369</v>
      </c>
      <c r="F793" s="274">
        <f t="shared" si="176"/>
        <v>3369</v>
      </c>
      <c r="G793" s="275">
        <f t="shared" si="176"/>
        <v>0</v>
      </c>
      <c r="H793" s="276">
        <f t="shared" si="176"/>
        <v>0</v>
      </c>
      <c r="I793" s="274">
        <f t="shared" si="176"/>
        <v>2221</v>
      </c>
      <c r="J793" s="275">
        <f t="shared" si="176"/>
        <v>0</v>
      </c>
      <c r="K793" s="276">
        <f t="shared" si="176"/>
        <v>0</v>
      </c>
      <c r="L793" s="310">
        <f t="shared" si="176"/>
        <v>2221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1048</v>
      </c>
      <c r="F794" s="152">
        <v>1048</v>
      </c>
      <c r="G794" s="153"/>
      <c r="H794" s="1407"/>
      <c r="I794" s="152">
        <v>1048</v>
      </c>
      <c r="J794" s="153"/>
      <c r="K794" s="1407"/>
      <c r="L794" s="281">
        <f aca="true" t="shared" si="178" ref="L794:L810">I794+J794+K794</f>
        <v>1048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1173</v>
      </c>
      <c r="F798" s="158">
        <v>1173</v>
      </c>
      <c r="G798" s="159"/>
      <c r="H798" s="1409"/>
      <c r="I798" s="158">
        <v>1173</v>
      </c>
      <c r="J798" s="159"/>
      <c r="K798" s="1409"/>
      <c r="L798" s="295">
        <f t="shared" si="178"/>
        <v>1173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1148</v>
      </c>
      <c r="F810" s="173">
        <v>1148</v>
      </c>
      <c r="G810" s="174"/>
      <c r="H810" s="1410"/>
      <c r="I810" s="173">
        <v>0</v>
      </c>
      <c r="J810" s="174"/>
      <c r="K810" s="1410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2117</v>
      </c>
      <c r="F864" s="274">
        <f t="shared" si="199"/>
        <v>2117</v>
      </c>
      <c r="G864" s="275">
        <f t="shared" si="199"/>
        <v>0</v>
      </c>
      <c r="H864" s="276">
        <f t="shared" si="199"/>
        <v>0</v>
      </c>
      <c r="I864" s="274">
        <f t="shared" si="199"/>
        <v>2117</v>
      </c>
      <c r="J864" s="275">
        <f t="shared" si="199"/>
        <v>0</v>
      </c>
      <c r="K864" s="276">
        <f t="shared" si="199"/>
        <v>0</v>
      </c>
      <c r="L864" s="310">
        <f t="shared" si="199"/>
        <v>2117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>
        <v>0</v>
      </c>
      <c r="G865" s="153"/>
      <c r="H865" s="1407"/>
      <c r="I865" s="152">
        <v>0</v>
      </c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2117</v>
      </c>
      <c r="F867" s="158">
        <v>2117</v>
      </c>
      <c r="G867" s="159"/>
      <c r="H867" s="1409"/>
      <c r="I867" s="158">
        <v>2117</v>
      </c>
      <c r="J867" s="159"/>
      <c r="K867" s="1409"/>
      <c r="L867" s="295">
        <f t="shared" si="201"/>
        <v>2117</v>
      </c>
      <c r="M867" s="12">
        <f t="shared" si="191"/>
        <v>1</v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51399</v>
      </c>
      <c r="F890" s="396">
        <f t="shared" si="205"/>
        <v>51399</v>
      </c>
      <c r="G890" s="397">
        <f t="shared" si="205"/>
        <v>0</v>
      </c>
      <c r="H890" s="398">
        <f t="shared" si="205"/>
        <v>0</v>
      </c>
      <c r="I890" s="396">
        <f t="shared" si="205"/>
        <v>50251</v>
      </c>
      <c r="J890" s="397">
        <f t="shared" si="205"/>
        <v>0</v>
      </c>
      <c r="K890" s="398">
        <f t="shared" si="205"/>
        <v>0</v>
      </c>
      <c r="L890" s="395">
        <f t="shared" si="205"/>
        <v>50251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78" t="str">
        <f>$B$9</f>
        <v>СУ Г. С. Раковски</v>
      </c>
      <c r="C899" s="1779"/>
      <c r="D899" s="1780"/>
      <c r="E899" s="115">
        <f>$E$9</f>
        <v>44927</v>
      </c>
      <c r="F899" s="226">
        <f>$F$9</f>
        <v>45291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Велико Търново</v>
      </c>
      <c r="C902" s="1842"/>
      <c r="D902" s="1843"/>
      <c r="E902" s="410" t="s">
        <v>876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699</v>
      </c>
      <c r="E906" s="1738" t="str">
        <f>CONCATENATE("Уточнен план ",$C$3)</f>
        <v>Уточнен план 2023</v>
      </c>
      <c r="F906" s="1739"/>
      <c r="G906" s="1739"/>
      <c r="H906" s="1740"/>
      <c r="I906" s="1747" t="str">
        <f>CONCATENATE("Отчет ",$C$3)</f>
        <v>Отчет 2023</v>
      </c>
      <c r="J906" s="1748"/>
      <c r="K906" s="1748"/>
      <c r="L906" s="1749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4" t="s">
        <v>2009</v>
      </c>
      <c r="C910" s="1447">
        <f>VLOOKUP(D911,EBK_DEIN2,2,FALSE)</f>
        <v>7713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2">
        <f>+C910</f>
        <v>7713</v>
      </c>
      <c r="D911" s="1441" t="s">
        <v>485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776" t="s">
        <v>730</v>
      </c>
      <c r="D913" s="177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2" t="s">
        <v>733</v>
      </c>
      <c r="D916" s="177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4" t="s">
        <v>189</v>
      </c>
      <c r="D922" s="177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895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857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859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5" t="s">
        <v>194</v>
      </c>
      <c r="D930" s="1786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2" t="s">
        <v>195</v>
      </c>
      <c r="D931" s="1773"/>
      <c r="E931" s="310">
        <f aca="true" t="shared" si="212" ref="E931:L931">SUM(E932:E948)</f>
        <v>565</v>
      </c>
      <c r="F931" s="274">
        <f t="shared" si="212"/>
        <v>565</v>
      </c>
      <c r="G931" s="275">
        <f t="shared" si="212"/>
        <v>0</v>
      </c>
      <c r="H931" s="276">
        <f t="shared" si="212"/>
        <v>0</v>
      </c>
      <c r="I931" s="274">
        <f t="shared" si="212"/>
        <v>245</v>
      </c>
      <c r="J931" s="275">
        <f t="shared" si="212"/>
        <v>0</v>
      </c>
      <c r="K931" s="276">
        <f t="shared" si="212"/>
        <v>0</v>
      </c>
      <c r="L931" s="310">
        <f t="shared" si="212"/>
        <v>245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197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200</v>
      </c>
      <c r="E936" s="295">
        <f t="shared" si="213"/>
        <v>245</v>
      </c>
      <c r="F936" s="158">
        <v>245</v>
      </c>
      <c r="G936" s="159"/>
      <c r="H936" s="1409"/>
      <c r="I936" s="158">
        <v>245</v>
      </c>
      <c r="J936" s="159"/>
      <c r="K936" s="1409"/>
      <c r="L936" s="295">
        <f t="shared" si="214"/>
        <v>245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202</v>
      </c>
      <c r="E938" s="320">
        <f t="shared" si="213"/>
        <v>0</v>
      </c>
      <c r="F938" s="450"/>
      <c r="G938" s="451"/>
      <c r="H938" s="1417"/>
      <c r="I938" s="450"/>
      <c r="J938" s="451"/>
      <c r="K938" s="1417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860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787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208</v>
      </c>
      <c r="E948" s="287">
        <f t="shared" si="213"/>
        <v>320</v>
      </c>
      <c r="F948" s="173">
        <v>320</v>
      </c>
      <c r="G948" s="174"/>
      <c r="H948" s="1410"/>
      <c r="I948" s="173">
        <v>0</v>
      </c>
      <c r="J948" s="174"/>
      <c r="K948" s="1410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783" t="s">
        <v>266</v>
      </c>
      <c r="D949" s="178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3" t="s">
        <v>708</v>
      </c>
      <c r="D953" s="178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3" t="s">
        <v>214</v>
      </c>
      <c r="D959" s="178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3" t="s">
        <v>216</v>
      </c>
      <c r="D962" s="1784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89" t="s">
        <v>217</v>
      </c>
      <c r="D963" s="1790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89" t="s">
        <v>218</v>
      </c>
      <c r="D964" s="1790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89" t="s">
        <v>1647</v>
      </c>
      <c r="D965" s="1790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3" t="s">
        <v>219</v>
      </c>
      <c r="D966" s="178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1644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2002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3" t="s">
        <v>228</v>
      </c>
      <c r="D981" s="1784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3" t="s">
        <v>229</v>
      </c>
      <c r="D982" s="1784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3" t="s">
        <v>230</v>
      </c>
      <c r="D983" s="1784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3" t="s">
        <v>231</v>
      </c>
      <c r="D984" s="178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3" t="s">
        <v>1648</v>
      </c>
      <c r="D991" s="178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3" t="s">
        <v>1645</v>
      </c>
      <c r="D995" s="1784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3" t="s">
        <v>1646</v>
      </c>
      <c r="D996" s="1784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89" t="s">
        <v>241</v>
      </c>
      <c r="D997" s="1790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3" t="s">
        <v>267</v>
      </c>
      <c r="D998" s="178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7" t="s">
        <v>242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7" t="s">
        <v>243</v>
      </c>
      <c r="D1002" s="178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7" t="s">
        <v>614</v>
      </c>
      <c r="D1010" s="178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7" t="s">
        <v>672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3" t="s">
        <v>673</v>
      </c>
      <c r="D1014" s="178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1" t="s">
        <v>900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93" t="s">
        <v>681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93" t="s">
        <v>681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565</v>
      </c>
      <c r="F1028" s="396">
        <f t="shared" si="241"/>
        <v>565</v>
      </c>
      <c r="G1028" s="397">
        <f t="shared" si="241"/>
        <v>0</v>
      </c>
      <c r="H1028" s="398">
        <f t="shared" si="241"/>
        <v>0</v>
      </c>
      <c r="I1028" s="396">
        <f t="shared" si="241"/>
        <v>245</v>
      </c>
      <c r="J1028" s="397">
        <f t="shared" si="241"/>
        <v>0</v>
      </c>
      <c r="K1028" s="398">
        <f t="shared" si="241"/>
        <v>0</v>
      </c>
      <c r="L1028" s="395">
        <f t="shared" si="241"/>
        <v>245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2024-02-20T07:23:25Z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