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<sst xmlns="http://schemas.openxmlformats.org/spreadsheetml/2006/main" count="3151" uniqueCount="2084">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</sst>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983</v>
      </c>
      <c r="O6" s="997"/>
      <c r="P6" s="1034">
        <f>OTCHET!F9</f>
        <v>45199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104273</v>
      </c>
      <c r="G51" s="1091">
        <f>+IF($P$2=0,$Q51,0)</f>
        <v>72777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72777</v>
      </c>
      <c r="O51" s="1086"/>
      <c r="P51" s="1090">
        <f>+ROUND(OTCHET!E205-SUM(OTCHET!E217:E219)+OTCHET!E271+IF(+OR(OTCHET!$F$12=5500,OTCHET!$F$12=5600),0,+OTCHET!E297),0)</f>
        <v>104273</v>
      </c>
      <c r="Q51" s="1091">
        <f>+ROUND(OTCHET!L205-SUM(OTCHET!L217:L219)+OTCHET!L271+IF(+OR(OTCHET!$F$12=5500,OTCHET!$F$12=5600),0,+OTCHET!L297),0)</f>
        <v>72777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2000</v>
      </c>
      <c r="G52" s="1109">
        <f>+IF($P$2=0,$Q52,0)</f>
        <v>951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951</v>
      </c>
      <c r="O52" s="1086"/>
      <c r="P52" s="1108">
        <f>+ROUND(+SUM(OTCHET!E217:E219),0)</f>
        <v>2000</v>
      </c>
      <c r="Q52" s="1109">
        <f>+ROUND(+SUM(OTCHET!L217:L219),0)</f>
        <v>951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5986</v>
      </c>
      <c r="G53" s="1109">
        <f>+IF($P$2=0,$Q53,0)</f>
        <v>5986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5986</v>
      </c>
      <c r="O53" s="1086"/>
      <c r="P53" s="1108">
        <f>+ROUND(OTCHET!E223,0)</f>
        <v>5986</v>
      </c>
      <c r="Q53" s="1109">
        <f>+ROUND(OTCHET!L223,0)</f>
        <v>5986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419748</v>
      </c>
      <c r="G54" s="1109">
        <f>+IF($P$2=0,$Q54,0)</f>
        <v>225181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225181</v>
      </c>
      <c r="O54" s="1086"/>
      <c r="P54" s="1108">
        <f>+ROUND(OTCHET!E187+OTCHET!E190,0)</f>
        <v>419748</v>
      </c>
      <c r="Q54" s="1109">
        <f>+ROUND(OTCHET!L187+OTCHET!L190,0)</f>
        <v>225181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95061</v>
      </c>
      <c r="G55" s="1109">
        <f>+IF($P$2=0,$Q55,0)</f>
        <v>48536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48536</v>
      </c>
      <c r="O55" s="1086"/>
      <c r="P55" s="1108">
        <f>+ROUND(OTCHET!E196+OTCHET!E204,0)</f>
        <v>95061</v>
      </c>
      <c r="Q55" s="1109">
        <f>+ROUND(OTCHET!L196+OTCHET!L204,0)</f>
        <v>48536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627068</v>
      </c>
      <c r="G56" s="1197">
        <f>+ROUND(+SUM(G51:G55),0)</f>
        <v>353431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353431</v>
      </c>
      <c r="O56" s="1086"/>
      <c r="P56" s="1196">
        <f>+ROUND(+SUM(P51:P55),0)</f>
        <v>627068</v>
      </c>
      <c r="Q56" s="1197">
        <f>+ROUND(+SUM(Q51:Q55),0)</f>
        <v>353431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2179</v>
      </c>
      <c r="G59" s="1109">
        <f>+IF($P$2=0,$Q59,0)</f>
        <v>2179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2179</v>
      </c>
      <c r="O59" s="1086"/>
      <c r="P59" s="1108">
        <f>+ROUND(+OTCHET!E275+OTCHET!E276,0)</f>
        <v>2179</v>
      </c>
      <c r="Q59" s="1109">
        <f>+ROUND(+OTCHET!L275+OTCHET!L276,0)</f>
        <v>2179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2179</v>
      </c>
      <c r="G63" s="1197">
        <f>+ROUND(+SUM(G58:G61),0)</f>
        <v>2179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2179</v>
      </c>
      <c r="O63" s="1086"/>
      <c r="P63" s="1196">
        <f>+ROUND(+SUM(P58:P61),0)</f>
        <v>2179</v>
      </c>
      <c r="Q63" s="1197">
        <f>+ROUND(+SUM(Q58:Q61),0)</f>
        <v>2179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309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309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309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309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629556</v>
      </c>
      <c r="G77" s="1221">
        <f>+ROUND(G56+G63+G67+G71+G75,0)</f>
        <v>355610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355610</v>
      </c>
      <c r="O77" s="1086"/>
      <c r="P77" s="1220">
        <f>+ROUND(P56+P63+P67+P71+P75,0)</f>
        <v>629556</v>
      </c>
      <c r="Q77" s="1221">
        <f>+ROUND(Q56+Q63+Q67+Q71+Q75,0)</f>
        <v>355610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629556</v>
      </c>
      <c r="G79" s="1097">
        <f>+IF($P$2=0,$Q79,0)</f>
        <v>485461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485461</v>
      </c>
      <c r="O79" s="1086"/>
      <c r="P79" s="1096">
        <f>+ROUND(OTCHET!E419,0)</f>
        <v>629556</v>
      </c>
      <c r="Q79" s="1097">
        <f>+ROUND(OTCHET!L419,0)</f>
        <v>485461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629556</v>
      </c>
      <c r="G81" s="1231">
        <f>+ROUND(G79+G80,0)</f>
        <v>485461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485461</v>
      </c>
      <c r="O81" s="1086"/>
      <c r="P81" s="1230">
        <f>+ROUND(P79+P80,0)</f>
        <v>629556</v>
      </c>
      <c r="Q81" s="1231">
        <f>+ROUND(Q79+Q80,0)</f>
        <v>485461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129851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129851</v>
      </c>
      <c r="O83" s="1246"/>
      <c r="P83" s="1243">
        <f>+ROUND(P48,0)-ROUND(P77,0)+ROUND(P81,0)</f>
        <v>0</v>
      </c>
      <c r="Q83" s="1244">
        <f>+ROUND(Q48,0)-ROUND(Q77,0)+ROUND(Q81,0)</f>
        <v>129851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-129851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-129851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-129851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421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421</v>
      </c>
      <c r="O123" s="1086"/>
      <c r="P123" s="1108">
        <f>+ROUND(OTCHET!E524,0)</f>
        <v>0</v>
      </c>
      <c r="Q123" s="1109">
        <f>+ROUND(OTCHET!L524,0)</f>
        <v>421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421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421</v>
      </c>
      <c r="O127" s="1086"/>
      <c r="P127" s="1230">
        <f>+ROUND(+SUM(P122:P126),0)</f>
        <v>0</v>
      </c>
      <c r="Q127" s="1231">
        <f>+ROUND(+SUM(Q122:Q126),0)</f>
        <v>421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130272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130272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130272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130272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130272</v>
      </c>
      <c r="O132" s="1086"/>
      <c r="P132" s="1283">
        <f>+ROUND(+P131-P129-P130,0)</f>
        <v>0</v>
      </c>
      <c r="Q132" s="1284">
        <f>+ROUND(+Q131-Q129-Q130,0)</f>
        <v>130272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955</v>
      </c>
      <c r="F11" s="696">
        <f>OTCHET!F9</f>
        <v>45199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629556</v>
      </c>
      <c r="F38" s="836">
        <f>F39+F43+F44+F46+SUM(F48:F52)+F55</f>
        <v>355610</v>
      </c>
      <c r="G38" s="837">
        <f>G39+G43+G44+G46+SUM(G48:G52)+G55</f>
        <v>355610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514809</v>
      </c>
      <c r="F39" s="799">
        <f>SUM(F40:F42)</f>
        <v>273717</v>
      </c>
      <c r="G39" s="800">
        <f>SUM(G40:G42)</f>
        <v>273717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398619</v>
      </c>
      <c r="F40" s="862">
        <f aca="true" t="shared" si="1" ref="F40:F55">+G40+H40+I40</f>
        <v>211285</v>
      </c>
      <c r="G40" s="863">
        <f>OTCHET!I187</f>
        <v>211285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21129</v>
      </c>
      <c r="F41" s="1623">
        <f t="shared" si="1"/>
        <v>13896</v>
      </c>
      <c r="G41" s="1624">
        <f>OTCHET!I190</f>
        <v>13896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95061</v>
      </c>
      <c r="F42" s="1623">
        <f t="shared" si="1"/>
        <v>48536</v>
      </c>
      <c r="G42" s="1624">
        <f>+OTCHET!I196+OTCHET!I204</f>
        <v>48536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112259</v>
      </c>
      <c r="F43" s="804">
        <f t="shared" si="1"/>
        <v>79714</v>
      </c>
      <c r="G43" s="805">
        <f>+OTCHET!I205+OTCHET!I223+OTCHET!I271</f>
        <v>79714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309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309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2179</v>
      </c>
      <c r="F49" s="804">
        <f t="shared" si="1"/>
        <v>2179</v>
      </c>
      <c r="G49" s="805">
        <f>OTCHET!I275+OTCHET!I276+OTCHET!I284+OTCHET!I287</f>
        <v>2179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629556</v>
      </c>
      <c r="F56" s="881">
        <f>+F57+F58+F62</f>
        <v>485461</v>
      </c>
      <c r="G56" s="882">
        <f>+G57+G58+G62</f>
        <v>485461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629556</v>
      </c>
      <c r="F58" s="890">
        <f t="shared" si="2"/>
        <v>485461</v>
      </c>
      <c r="G58" s="891">
        <f>+OTCHET!I383+OTCHET!I391+OTCHET!I396+OTCHET!I399+OTCHET!I402+OTCHET!I405+OTCHET!I406+OTCHET!I409+OTCHET!I422+OTCHET!I423+OTCHET!I424+OTCHET!I425+OTCHET!I426</f>
        <v>485461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129851</v>
      </c>
      <c r="G64" s="917">
        <f>+G22-G38+G56-G63</f>
        <v>129851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-129851</v>
      </c>
      <c r="G66" s="927">
        <f>SUM(+G68+G76+G77+G84+G85+G86+G89+G90+G91+G92+G93+G94+G95)</f>
        <v>-129851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421</v>
      </c>
      <c r="G86" s="895">
        <f>+G87+G88</f>
        <v>421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421</v>
      </c>
      <c r="G88" s="953">
        <f>+OTCHET!I521+OTCHET!I524+OTCHET!I544</f>
        <v>421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-130272</v>
      </c>
      <c r="G91" s="805">
        <f>+OTCHET!I573+OTCHET!I574+OTCHET!I575+OTCHET!I576+OTCHET!I577+OTCHET!I578+OTCHET!I579</f>
        <v>-130272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45199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948</v>
      </c>
      <c r="F12" s="1571" t="s">
        <v>1381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398619</v>
      </c>
      <c r="F187" s="274">
        <f t="shared" si="41"/>
        <v>398619</v>
      </c>
      <c r="G187" s="275">
        <f t="shared" si="41"/>
        <v>0</v>
      </c>
      <c r="H187" s="276">
        <f t="shared" si="41"/>
        <v>0</v>
      </c>
      <c r="I187" s="274">
        <f t="shared" si="41"/>
        <v>211285</v>
      </c>
      <c r="J187" s="275">
        <f t="shared" si="41"/>
        <v>0</v>
      </c>
      <c r="K187" s="276">
        <f t="shared" si="41"/>
        <v>0</v>
      </c>
      <c r="L187" s="273">
        <f t="shared" si="41"/>
        <v>211285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398619</v>
      </c>
      <c r="F188" s="282">
        <f t="shared" si="43"/>
        <v>398619</v>
      </c>
      <c r="G188" s="283">
        <f t="shared" si="43"/>
        <v>0</v>
      </c>
      <c r="H188" s="284">
        <f t="shared" si="43"/>
        <v>0</v>
      </c>
      <c r="I188" s="282">
        <f t="shared" si="43"/>
        <v>211285</v>
      </c>
      <c r="J188" s="283">
        <f t="shared" si="43"/>
        <v>0</v>
      </c>
      <c r="K188" s="284">
        <f t="shared" si="43"/>
        <v>0</v>
      </c>
      <c r="L188" s="281">
        <f t="shared" si="43"/>
        <v>211285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21129</v>
      </c>
      <c r="F190" s="274">
        <f t="shared" si="44"/>
        <v>21129</v>
      </c>
      <c r="G190" s="275">
        <f t="shared" si="44"/>
        <v>0</v>
      </c>
      <c r="H190" s="276">
        <f t="shared" si="44"/>
        <v>0</v>
      </c>
      <c r="I190" s="274">
        <f t="shared" si="44"/>
        <v>13896</v>
      </c>
      <c r="J190" s="275">
        <f t="shared" si="44"/>
        <v>0</v>
      </c>
      <c r="K190" s="276">
        <f t="shared" si="44"/>
        <v>0</v>
      </c>
      <c r="L190" s="273">
        <f t="shared" si="44"/>
        <v>13896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3967</v>
      </c>
      <c r="F192" s="296">
        <f t="shared" si="45"/>
        <v>3967</v>
      </c>
      <c r="G192" s="297">
        <f t="shared" si="45"/>
        <v>0</v>
      </c>
      <c r="H192" s="298">
        <f t="shared" si="45"/>
        <v>0</v>
      </c>
      <c r="I192" s="296">
        <f t="shared" si="45"/>
        <v>3967</v>
      </c>
      <c r="J192" s="297">
        <f t="shared" si="45"/>
        <v>0</v>
      </c>
      <c r="K192" s="298">
        <f t="shared" si="45"/>
        <v>0</v>
      </c>
      <c r="L192" s="295">
        <f t="shared" si="45"/>
        <v>3967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13962</v>
      </c>
      <c r="F193" s="296">
        <f t="shared" si="45"/>
        <v>13962</v>
      </c>
      <c r="G193" s="297">
        <f t="shared" si="45"/>
        <v>0</v>
      </c>
      <c r="H193" s="298">
        <f t="shared" si="45"/>
        <v>0</v>
      </c>
      <c r="I193" s="296">
        <f t="shared" si="45"/>
        <v>8485</v>
      </c>
      <c r="J193" s="297">
        <f t="shared" si="45"/>
        <v>0</v>
      </c>
      <c r="K193" s="298">
        <f t="shared" si="45"/>
        <v>0</v>
      </c>
      <c r="L193" s="295">
        <f t="shared" si="45"/>
        <v>8485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3200</v>
      </c>
      <c r="F195" s="288">
        <f t="shared" si="45"/>
        <v>3200</v>
      </c>
      <c r="G195" s="289">
        <f t="shared" si="45"/>
        <v>0</v>
      </c>
      <c r="H195" s="290">
        <f t="shared" si="45"/>
        <v>0</v>
      </c>
      <c r="I195" s="288">
        <f t="shared" si="45"/>
        <v>1444</v>
      </c>
      <c r="J195" s="289">
        <f t="shared" si="45"/>
        <v>0</v>
      </c>
      <c r="K195" s="290">
        <f t="shared" si="45"/>
        <v>0</v>
      </c>
      <c r="L195" s="287">
        <f t="shared" si="45"/>
        <v>1444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95061</v>
      </c>
      <c r="F196" s="274">
        <f t="shared" si="46"/>
        <v>95061</v>
      </c>
      <c r="G196" s="275">
        <f t="shared" si="46"/>
        <v>0</v>
      </c>
      <c r="H196" s="276">
        <f t="shared" si="46"/>
        <v>0</v>
      </c>
      <c r="I196" s="274">
        <f t="shared" si="46"/>
        <v>48536</v>
      </c>
      <c r="J196" s="275">
        <f t="shared" si="46"/>
        <v>0</v>
      </c>
      <c r="K196" s="276">
        <f t="shared" si="46"/>
        <v>0</v>
      </c>
      <c r="L196" s="273">
        <f t="shared" si="46"/>
        <v>48536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47275</v>
      </c>
      <c r="F197" s="282">
        <f t="shared" si="47"/>
        <v>47275</v>
      </c>
      <c r="G197" s="283">
        <f t="shared" si="47"/>
        <v>0</v>
      </c>
      <c r="H197" s="284">
        <f t="shared" si="47"/>
        <v>0</v>
      </c>
      <c r="I197" s="282">
        <f t="shared" si="47"/>
        <v>24507</v>
      </c>
      <c r="J197" s="283">
        <f t="shared" si="47"/>
        <v>0</v>
      </c>
      <c r="K197" s="284">
        <f t="shared" si="47"/>
        <v>0</v>
      </c>
      <c r="L197" s="281">
        <f t="shared" si="47"/>
        <v>24507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16055</v>
      </c>
      <c r="F198" s="296">
        <f t="shared" si="47"/>
        <v>16055</v>
      </c>
      <c r="G198" s="297">
        <f t="shared" si="47"/>
        <v>0</v>
      </c>
      <c r="H198" s="298">
        <f t="shared" si="47"/>
        <v>0</v>
      </c>
      <c r="I198" s="296">
        <f t="shared" si="47"/>
        <v>7725</v>
      </c>
      <c r="J198" s="297">
        <f t="shared" si="47"/>
        <v>0</v>
      </c>
      <c r="K198" s="298">
        <f t="shared" si="47"/>
        <v>0</v>
      </c>
      <c r="L198" s="295">
        <f t="shared" si="47"/>
        <v>7725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20041</v>
      </c>
      <c r="F200" s="296">
        <f t="shared" si="47"/>
        <v>20041</v>
      </c>
      <c r="G200" s="297">
        <f t="shared" si="47"/>
        <v>0</v>
      </c>
      <c r="H200" s="298">
        <f t="shared" si="47"/>
        <v>0</v>
      </c>
      <c r="I200" s="296">
        <f t="shared" si="47"/>
        <v>10368</v>
      </c>
      <c r="J200" s="297">
        <f t="shared" si="47"/>
        <v>0</v>
      </c>
      <c r="K200" s="298">
        <f t="shared" si="47"/>
        <v>0</v>
      </c>
      <c r="L200" s="295">
        <f t="shared" si="47"/>
        <v>10368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11690</v>
      </c>
      <c r="F201" s="296">
        <f t="shared" si="47"/>
        <v>11690</v>
      </c>
      <c r="G201" s="297">
        <f t="shared" si="47"/>
        <v>0</v>
      </c>
      <c r="H201" s="298">
        <f t="shared" si="47"/>
        <v>0</v>
      </c>
      <c r="I201" s="296">
        <f t="shared" si="47"/>
        <v>5936</v>
      </c>
      <c r="J201" s="297">
        <f t="shared" si="47"/>
        <v>0</v>
      </c>
      <c r="K201" s="298">
        <f t="shared" si="47"/>
        <v>0</v>
      </c>
      <c r="L201" s="295">
        <f t="shared" si="47"/>
        <v>5936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106273</v>
      </c>
      <c r="F205" s="274">
        <f t="shared" si="48"/>
        <v>106273</v>
      </c>
      <c r="G205" s="275">
        <f t="shared" si="48"/>
        <v>0</v>
      </c>
      <c r="H205" s="276">
        <f t="shared" si="48"/>
        <v>0</v>
      </c>
      <c r="I205" s="274">
        <f t="shared" si="48"/>
        <v>73728</v>
      </c>
      <c r="J205" s="275">
        <f t="shared" si="48"/>
        <v>0</v>
      </c>
      <c r="K205" s="276">
        <f t="shared" si="48"/>
        <v>0</v>
      </c>
      <c r="L205" s="310">
        <f t="shared" si="48"/>
        <v>73728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7920</v>
      </c>
      <c r="F206" s="282">
        <f t="shared" si="49"/>
        <v>7920</v>
      </c>
      <c r="G206" s="283">
        <f t="shared" si="49"/>
        <v>0</v>
      </c>
      <c r="H206" s="284">
        <f t="shared" si="49"/>
        <v>0</v>
      </c>
      <c r="I206" s="282">
        <f t="shared" si="49"/>
        <v>3724</v>
      </c>
      <c r="J206" s="283">
        <f t="shared" si="49"/>
        <v>0</v>
      </c>
      <c r="K206" s="284">
        <f t="shared" si="49"/>
        <v>0</v>
      </c>
      <c r="L206" s="281">
        <f t="shared" si="49"/>
        <v>3724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1149</v>
      </c>
      <c r="F208" s="296">
        <f t="shared" si="49"/>
        <v>1149</v>
      </c>
      <c r="G208" s="297">
        <f t="shared" si="49"/>
        <v>0</v>
      </c>
      <c r="H208" s="298">
        <f t="shared" si="49"/>
        <v>0</v>
      </c>
      <c r="I208" s="296">
        <f t="shared" si="49"/>
        <v>1146</v>
      </c>
      <c r="J208" s="297">
        <f t="shared" si="49"/>
        <v>0</v>
      </c>
      <c r="K208" s="298">
        <f t="shared" si="49"/>
        <v>0</v>
      </c>
      <c r="L208" s="295">
        <f t="shared" si="49"/>
        <v>1146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8854</v>
      </c>
      <c r="F209" s="296">
        <f t="shared" si="49"/>
        <v>8854</v>
      </c>
      <c r="G209" s="297">
        <f t="shared" si="49"/>
        <v>0</v>
      </c>
      <c r="H209" s="298">
        <f t="shared" si="49"/>
        <v>0</v>
      </c>
      <c r="I209" s="296">
        <f t="shared" si="49"/>
        <v>7993</v>
      </c>
      <c r="J209" s="297">
        <f t="shared" si="49"/>
        <v>0</v>
      </c>
      <c r="K209" s="298">
        <f t="shared" si="49"/>
        <v>0</v>
      </c>
      <c r="L209" s="295">
        <f t="shared" si="49"/>
        <v>7993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21404</v>
      </c>
      <c r="F210" s="296">
        <f t="shared" si="49"/>
        <v>21404</v>
      </c>
      <c r="G210" s="297">
        <f t="shared" si="49"/>
        <v>0</v>
      </c>
      <c r="H210" s="298">
        <f t="shared" si="49"/>
        <v>0</v>
      </c>
      <c r="I210" s="296">
        <f t="shared" si="49"/>
        <v>17912</v>
      </c>
      <c r="J210" s="297">
        <f t="shared" si="49"/>
        <v>0</v>
      </c>
      <c r="K210" s="298">
        <f t="shared" si="49"/>
        <v>0</v>
      </c>
      <c r="L210" s="295">
        <f t="shared" si="49"/>
        <v>17912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15200</v>
      </c>
      <c r="F211" s="315">
        <f t="shared" si="49"/>
        <v>15200</v>
      </c>
      <c r="G211" s="316">
        <f t="shared" si="49"/>
        <v>0</v>
      </c>
      <c r="H211" s="317">
        <f t="shared" si="49"/>
        <v>0</v>
      </c>
      <c r="I211" s="315">
        <f t="shared" si="49"/>
        <v>12176</v>
      </c>
      <c r="J211" s="316">
        <f t="shared" si="49"/>
        <v>0</v>
      </c>
      <c r="K211" s="317">
        <f t="shared" si="49"/>
        <v>0</v>
      </c>
      <c r="L211" s="314">
        <f t="shared" si="49"/>
        <v>12176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33013</v>
      </c>
      <c r="F212" s="321">
        <f t="shared" si="49"/>
        <v>33013</v>
      </c>
      <c r="G212" s="322">
        <f t="shared" si="49"/>
        <v>0</v>
      </c>
      <c r="H212" s="323">
        <f t="shared" si="49"/>
        <v>0</v>
      </c>
      <c r="I212" s="321">
        <f t="shared" si="49"/>
        <v>29314</v>
      </c>
      <c r="J212" s="322">
        <f t="shared" si="49"/>
        <v>0</v>
      </c>
      <c r="K212" s="323">
        <f t="shared" si="49"/>
        <v>0</v>
      </c>
      <c r="L212" s="320">
        <f t="shared" si="49"/>
        <v>29314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700</v>
      </c>
      <c r="F214" s="321">
        <f t="shared" si="49"/>
        <v>700</v>
      </c>
      <c r="G214" s="322">
        <f t="shared" si="49"/>
        <v>0</v>
      </c>
      <c r="H214" s="323">
        <f t="shared" si="49"/>
        <v>0</v>
      </c>
      <c r="I214" s="321">
        <f t="shared" si="49"/>
        <v>512</v>
      </c>
      <c r="J214" s="322">
        <f t="shared" si="49"/>
        <v>0</v>
      </c>
      <c r="K214" s="323">
        <f t="shared" si="49"/>
        <v>0</v>
      </c>
      <c r="L214" s="320">
        <f t="shared" si="49"/>
        <v>512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2000</v>
      </c>
      <c r="F217" s="321">
        <f t="shared" si="50"/>
        <v>2000</v>
      </c>
      <c r="G217" s="322">
        <f t="shared" si="50"/>
        <v>0</v>
      </c>
      <c r="H217" s="323">
        <f t="shared" si="50"/>
        <v>0</v>
      </c>
      <c r="I217" s="321">
        <f t="shared" si="50"/>
        <v>951</v>
      </c>
      <c r="J217" s="322">
        <f t="shared" si="50"/>
        <v>0</v>
      </c>
      <c r="K217" s="323">
        <f t="shared" si="50"/>
        <v>0</v>
      </c>
      <c r="L217" s="320">
        <f t="shared" si="50"/>
        <v>951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16033</v>
      </c>
      <c r="F222" s="288">
        <f t="shared" si="50"/>
        <v>16033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5986</v>
      </c>
      <c r="F223" s="274">
        <f t="shared" si="51"/>
        <v>5986</v>
      </c>
      <c r="G223" s="275">
        <f t="shared" si="51"/>
        <v>0</v>
      </c>
      <c r="H223" s="276">
        <f t="shared" si="51"/>
        <v>0</v>
      </c>
      <c r="I223" s="274">
        <f t="shared" si="51"/>
        <v>5986</v>
      </c>
      <c r="J223" s="275">
        <f t="shared" si="51"/>
        <v>0</v>
      </c>
      <c r="K223" s="276">
        <f t="shared" si="51"/>
        <v>0</v>
      </c>
      <c r="L223" s="310">
        <f t="shared" si="51"/>
        <v>5986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5986</v>
      </c>
      <c r="F225" s="296">
        <f t="shared" si="52"/>
        <v>5986</v>
      </c>
      <c r="G225" s="297">
        <f t="shared" si="52"/>
        <v>0</v>
      </c>
      <c r="H225" s="298">
        <f t="shared" si="52"/>
        <v>0</v>
      </c>
      <c r="I225" s="296">
        <f t="shared" si="52"/>
        <v>5986</v>
      </c>
      <c r="J225" s="297">
        <f t="shared" si="52"/>
        <v>0</v>
      </c>
      <c r="K225" s="298">
        <f t="shared" si="52"/>
        <v>0</v>
      </c>
      <c r="L225" s="295">
        <f t="shared" si="52"/>
        <v>5986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309</v>
      </c>
      <c r="F256" s="274">
        <f t="shared" si="62"/>
        <v>309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2179</v>
      </c>
      <c r="F276" s="274">
        <f t="shared" si="68"/>
        <v>2179</v>
      </c>
      <c r="G276" s="275">
        <f t="shared" si="68"/>
        <v>0</v>
      </c>
      <c r="H276" s="276">
        <f t="shared" si="68"/>
        <v>0</v>
      </c>
      <c r="I276" s="274">
        <f t="shared" si="68"/>
        <v>2179</v>
      </c>
      <c r="J276" s="275">
        <f t="shared" si="68"/>
        <v>0</v>
      </c>
      <c r="K276" s="276">
        <f t="shared" si="68"/>
        <v>0</v>
      </c>
      <c r="L276" s="310">
        <f t="shared" si="68"/>
        <v>2179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2179</v>
      </c>
      <c r="F279" s="296">
        <f t="shared" si="69"/>
        <v>2179</v>
      </c>
      <c r="G279" s="297">
        <f t="shared" si="69"/>
        <v>0</v>
      </c>
      <c r="H279" s="298">
        <f t="shared" si="69"/>
        <v>0</v>
      </c>
      <c r="I279" s="296">
        <f t="shared" si="69"/>
        <v>2179</v>
      </c>
      <c r="J279" s="297">
        <f t="shared" si="69"/>
        <v>0</v>
      </c>
      <c r="K279" s="298">
        <f t="shared" si="69"/>
        <v>0</v>
      </c>
      <c r="L279" s="295">
        <f t="shared" si="69"/>
        <v>2179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629556</v>
      </c>
      <c r="F301" s="396">
        <f t="shared" si="77"/>
        <v>629556</v>
      </c>
      <c r="G301" s="397">
        <f t="shared" si="77"/>
        <v>0</v>
      </c>
      <c r="H301" s="398">
        <f t="shared" si="77"/>
        <v>0</v>
      </c>
      <c r="I301" s="396">
        <f t="shared" si="77"/>
        <v>355610</v>
      </c>
      <c r="J301" s="397">
        <f t="shared" si="77"/>
        <v>0</v>
      </c>
      <c r="K301" s="398">
        <f t="shared" si="77"/>
        <v>0</v>
      </c>
      <c r="L301" s="395">
        <f t="shared" si="77"/>
        <v>355610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629556</v>
      </c>
      <c r="F391" s="455">
        <f t="shared" si="87"/>
        <v>629556</v>
      </c>
      <c r="G391" s="469">
        <f t="shared" si="87"/>
        <v>0</v>
      </c>
      <c r="H391" s="441">
        <f>SUM(H392:H395)</f>
        <v>0</v>
      </c>
      <c r="I391" s="455">
        <f t="shared" si="87"/>
        <v>485461</v>
      </c>
      <c r="J391" s="440">
        <f t="shared" si="87"/>
        <v>0</v>
      </c>
      <c r="K391" s="441">
        <f>SUM(K392:K395)</f>
        <v>0</v>
      </c>
      <c r="L391" s="1367">
        <f t="shared" si="87"/>
        <v>485461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629556</v>
      </c>
      <c r="F395" s="173">
        <v>629556</v>
      </c>
      <c r="G395" s="174"/>
      <c r="H395" s="175">
        <v>0</v>
      </c>
      <c r="I395" s="173">
        <v>485461</v>
      </c>
      <c r="J395" s="174"/>
      <c r="K395" s="175">
        <v>0</v>
      </c>
      <c r="L395" s="1377">
        <f>I395+J395+K395</f>
        <v>485461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629556</v>
      </c>
      <c r="F419" s="491">
        <f t="shared" si="95"/>
        <v>629556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485461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485461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129851</v>
      </c>
      <c r="J445" s="539">
        <f t="shared" si="99"/>
        <v>0</v>
      </c>
      <c r="K445" s="540">
        <f t="shared" si="99"/>
        <v>0</v>
      </c>
      <c r="L445" s="541">
        <f t="shared" si="99"/>
        <v>129851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-129851</v>
      </c>
      <c r="J446" s="546">
        <f t="shared" si="100"/>
        <v>0</v>
      </c>
      <c r="K446" s="547">
        <f t="shared" si="100"/>
        <v>0</v>
      </c>
      <c r="L446" s="548">
        <f>+L597</f>
        <v>-129851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421</v>
      </c>
      <c r="J524" s="569">
        <f t="shared" si="120"/>
        <v>0</v>
      </c>
      <c r="K524" s="570">
        <f t="shared" si="120"/>
        <v>0</v>
      </c>
      <c r="L524" s="567">
        <f t="shared" si="120"/>
        <v>421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421</v>
      </c>
      <c r="J527" s="159"/>
      <c r="K527" s="574">
        <v>0</v>
      </c>
      <c r="L527" s="1376">
        <f t="shared" si="116"/>
        <v>421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-130272</v>
      </c>
      <c r="J566" s="569">
        <f t="shared" si="128"/>
        <v>0</v>
      </c>
      <c r="K566" s="570">
        <f t="shared" si="128"/>
        <v>0</v>
      </c>
      <c r="L566" s="567">
        <f t="shared" si="128"/>
        <v>-130272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-130272</v>
      </c>
      <c r="J573" s="153"/>
      <c r="K573" s="1612">
        <v>0</v>
      </c>
      <c r="L573" s="1382">
        <f t="shared" si="129"/>
        <v>-130272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-129851</v>
      </c>
      <c r="J597" s="653">
        <f t="shared" si="133"/>
        <v>0</v>
      </c>
      <c r="K597" s="655">
        <f t="shared" si="133"/>
        <v>0</v>
      </c>
      <c r="L597" s="651">
        <f t="shared" si="133"/>
        <v>-129851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СУ Г. С. Раковски</v>
      </c>
      <c r="C623" s="1779"/>
      <c r="D623" s="1780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355096</v>
      </c>
      <c r="F637" s="274">
        <f t="shared" si="134"/>
        <v>355096</v>
      </c>
      <c r="G637" s="275">
        <f t="shared" si="134"/>
        <v>0</v>
      </c>
      <c r="H637" s="276">
        <f t="shared" si="134"/>
        <v>0</v>
      </c>
      <c r="I637" s="274">
        <f t="shared" si="134"/>
        <v>195165</v>
      </c>
      <c r="J637" s="275">
        <f t="shared" si="134"/>
        <v>0</v>
      </c>
      <c r="K637" s="276">
        <f t="shared" si="134"/>
        <v>0</v>
      </c>
      <c r="L637" s="273">
        <f t="shared" si="134"/>
        <v>195165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355096</v>
      </c>
      <c r="F638" s="152">
        <v>355096</v>
      </c>
      <c r="G638" s="153"/>
      <c r="H638" s="1407"/>
      <c r="I638" s="152">
        <v>195165</v>
      </c>
      <c r="J638" s="153"/>
      <c r="K638" s="1407"/>
      <c r="L638" s="281">
        <f>I638+J638+K638</f>
        <v>195165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19443</v>
      </c>
      <c r="F640" s="274">
        <f t="shared" si="136"/>
        <v>19443</v>
      </c>
      <c r="G640" s="275">
        <f t="shared" si="136"/>
        <v>0</v>
      </c>
      <c r="H640" s="276">
        <f t="shared" si="136"/>
        <v>0</v>
      </c>
      <c r="I640" s="274">
        <f t="shared" si="136"/>
        <v>13163</v>
      </c>
      <c r="J640" s="275">
        <f t="shared" si="136"/>
        <v>0</v>
      </c>
      <c r="K640" s="276">
        <f t="shared" si="136"/>
        <v>0</v>
      </c>
      <c r="L640" s="273">
        <f t="shared" si="136"/>
        <v>13163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3967</v>
      </c>
      <c r="F642" s="158">
        <v>3967</v>
      </c>
      <c r="G642" s="159"/>
      <c r="H642" s="1409"/>
      <c r="I642" s="158">
        <v>3967</v>
      </c>
      <c r="J642" s="159"/>
      <c r="K642" s="1409"/>
      <c r="L642" s="295">
        <f>I642+J642+K642</f>
        <v>3967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12276</v>
      </c>
      <c r="F643" s="158">
        <v>12276</v>
      </c>
      <c r="G643" s="159"/>
      <c r="H643" s="1409"/>
      <c r="I643" s="158">
        <v>7752</v>
      </c>
      <c r="J643" s="159"/>
      <c r="K643" s="1409"/>
      <c r="L643" s="295">
        <f>I643+J643+K643</f>
        <v>7752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3200</v>
      </c>
      <c r="F645" s="173">
        <v>3200</v>
      </c>
      <c r="G645" s="174"/>
      <c r="H645" s="1410"/>
      <c r="I645" s="173">
        <v>1444</v>
      </c>
      <c r="J645" s="174"/>
      <c r="K645" s="1410"/>
      <c r="L645" s="287">
        <f>I645+J645+K645</f>
        <v>1444</v>
      </c>
      <c r="M645" s="12">
        <f t="shared" si="135"/>
        <v>1</v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84602</v>
      </c>
      <c r="F646" s="274">
        <f t="shared" si="137"/>
        <v>84602</v>
      </c>
      <c r="G646" s="275">
        <f t="shared" si="137"/>
        <v>0</v>
      </c>
      <c r="H646" s="276">
        <f t="shared" si="137"/>
        <v>0</v>
      </c>
      <c r="I646" s="274">
        <f t="shared" si="137"/>
        <v>44779</v>
      </c>
      <c r="J646" s="275">
        <f t="shared" si="137"/>
        <v>0</v>
      </c>
      <c r="K646" s="276">
        <f t="shared" si="137"/>
        <v>0</v>
      </c>
      <c r="L646" s="273">
        <f t="shared" si="137"/>
        <v>44779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42196</v>
      </c>
      <c r="F647" s="152">
        <v>42196</v>
      </c>
      <c r="G647" s="153"/>
      <c r="H647" s="1407"/>
      <c r="I647" s="152">
        <v>22668</v>
      </c>
      <c r="J647" s="153"/>
      <c r="K647" s="1407"/>
      <c r="L647" s="281">
        <f aca="true" t="shared" si="139" ref="L647:L654">I647+J647+K647</f>
        <v>22668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14111</v>
      </c>
      <c r="F648" s="158">
        <v>14111</v>
      </c>
      <c r="G648" s="159"/>
      <c r="H648" s="1409"/>
      <c r="I648" s="158">
        <v>7032</v>
      </c>
      <c r="J648" s="159"/>
      <c r="K648" s="1409"/>
      <c r="L648" s="295">
        <f t="shared" si="139"/>
        <v>7032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17871</v>
      </c>
      <c r="F650" s="158">
        <v>17871</v>
      </c>
      <c r="G650" s="159"/>
      <c r="H650" s="1409"/>
      <c r="I650" s="158">
        <v>9594</v>
      </c>
      <c r="J650" s="159"/>
      <c r="K650" s="1409"/>
      <c r="L650" s="295">
        <f t="shared" si="139"/>
        <v>9594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10424</v>
      </c>
      <c r="F651" s="158">
        <v>10424</v>
      </c>
      <c r="G651" s="159"/>
      <c r="H651" s="1409"/>
      <c r="I651" s="158">
        <v>5485</v>
      </c>
      <c r="J651" s="159"/>
      <c r="K651" s="1409"/>
      <c r="L651" s="295">
        <f t="shared" si="139"/>
        <v>5485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103135</v>
      </c>
      <c r="F655" s="274">
        <f t="shared" si="140"/>
        <v>103135</v>
      </c>
      <c r="G655" s="275">
        <f t="shared" si="140"/>
        <v>0</v>
      </c>
      <c r="H655" s="276">
        <f t="shared" si="140"/>
        <v>0</v>
      </c>
      <c r="I655" s="274">
        <f t="shared" si="140"/>
        <v>71928</v>
      </c>
      <c r="J655" s="275">
        <f t="shared" si="140"/>
        <v>0</v>
      </c>
      <c r="K655" s="276">
        <f t="shared" si="140"/>
        <v>0</v>
      </c>
      <c r="L655" s="310">
        <f t="shared" si="140"/>
        <v>71928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6858</v>
      </c>
      <c r="F656" s="152">
        <v>6858</v>
      </c>
      <c r="G656" s="153"/>
      <c r="H656" s="1407"/>
      <c r="I656" s="152">
        <v>3097</v>
      </c>
      <c r="J656" s="153"/>
      <c r="K656" s="1407"/>
      <c r="L656" s="281">
        <f aca="true" t="shared" si="142" ref="L656:L672">I656+J656+K656</f>
        <v>3097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1149</v>
      </c>
      <c r="F658" s="158">
        <v>1149</v>
      </c>
      <c r="G658" s="159"/>
      <c r="H658" s="1409"/>
      <c r="I658" s="158">
        <v>1146</v>
      </c>
      <c r="J658" s="159"/>
      <c r="K658" s="1409"/>
      <c r="L658" s="295">
        <f t="shared" si="142"/>
        <v>1146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8854</v>
      </c>
      <c r="F659" s="158">
        <v>8854</v>
      </c>
      <c r="G659" s="159"/>
      <c r="H659" s="1409"/>
      <c r="I659" s="158">
        <v>7993</v>
      </c>
      <c r="J659" s="159"/>
      <c r="K659" s="1409"/>
      <c r="L659" s="295">
        <f t="shared" si="142"/>
        <v>7993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20231</v>
      </c>
      <c r="F660" s="158">
        <v>20231</v>
      </c>
      <c r="G660" s="159"/>
      <c r="H660" s="1409"/>
      <c r="I660" s="158">
        <v>16739</v>
      </c>
      <c r="J660" s="159"/>
      <c r="K660" s="1409"/>
      <c r="L660" s="295">
        <f t="shared" si="142"/>
        <v>16739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15200</v>
      </c>
      <c r="F661" s="164">
        <v>15200</v>
      </c>
      <c r="G661" s="165"/>
      <c r="H661" s="1408"/>
      <c r="I661" s="164">
        <v>12176</v>
      </c>
      <c r="J661" s="165"/>
      <c r="K661" s="1408"/>
      <c r="L661" s="314">
        <f t="shared" si="142"/>
        <v>12176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33013</v>
      </c>
      <c r="F662" s="450">
        <v>33013</v>
      </c>
      <c r="G662" s="451"/>
      <c r="H662" s="1417"/>
      <c r="I662" s="450">
        <v>29314</v>
      </c>
      <c r="J662" s="451"/>
      <c r="K662" s="1417"/>
      <c r="L662" s="320">
        <f t="shared" si="142"/>
        <v>29314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700</v>
      </c>
      <c r="F664" s="450">
        <v>700</v>
      </c>
      <c r="G664" s="451"/>
      <c r="H664" s="1417"/>
      <c r="I664" s="450">
        <v>512</v>
      </c>
      <c r="J664" s="451"/>
      <c r="K664" s="1417"/>
      <c r="L664" s="320">
        <f t="shared" si="142"/>
        <v>512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2000</v>
      </c>
      <c r="F667" s="450">
        <v>2000</v>
      </c>
      <c r="G667" s="451"/>
      <c r="H667" s="1417"/>
      <c r="I667" s="450">
        <v>951</v>
      </c>
      <c r="J667" s="451"/>
      <c r="K667" s="1417"/>
      <c r="L667" s="320">
        <f t="shared" si="142"/>
        <v>951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15130</v>
      </c>
      <c r="F672" s="173">
        <v>15130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5986</v>
      </c>
      <c r="F673" s="274">
        <f t="shared" si="144"/>
        <v>5986</v>
      </c>
      <c r="G673" s="275">
        <f t="shared" si="144"/>
        <v>0</v>
      </c>
      <c r="H673" s="276">
        <f t="shared" si="144"/>
        <v>0</v>
      </c>
      <c r="I673" s="274">
        <f t="shared" si="144"/>
        <v>5986</v>
      </c>
      <c r="J673" s="275">
        <f t="shared" si="144"/>
        <v>0</v>
      </c>
      <c r="K673" s="276">
        <f t="shared" si="144"/>
        <v>0</v>
      </c>
      <c r="L673" s="310">
        <f t="shared" si="144"/>
        <v>5986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5986</v>
      </c>
      <c r="F675" s="158">
        <v>5986</v>
      </c>
      <c r="G675" s="159"/>
      <c r="H675" s="1409"/>
      <c r="I675" s="158">
        <v>5986</v>
      </c>
      <c r="J675" s="159"/>
      <c r="K675" s="1409"/>
      <c r="L675" s="295">
        <f>I675+J675+K675</f>
        <v>5986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309</v>
      </c>
      <c r="F706" s="1411">
        <v>309</v>
      </c>
      <c r="G706" s="1412"/>
      <c r="H706" s="1413"/>
      <c r="I706" s="1411">
        <v>0</v>
      </c>
      <c r="J706" s="1412"/>
      <c r="K706" s="1413"/>
      <c r="L706" s="310">
        <f t="shared" si="154"/>
        <v>0</v>
      </c>
      <c r="M706" s="12">
        <f t="shared" si="155"/>
        <v>1</v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2179</v>
      </c>
      <c r="F726" s="274">
        <f t="shared" si="163"/>
        <v>2179</v>
      </c>
      <c r="G726" s="275">
        <f t="shared" si="163"/>
        <v>0</v>
      </c>
      <c r="H726" s="276">
        <f t="shared" si="163"/>
        <v>0</v>
      </c>
      <c r="I726" s="274">
        <f t="shared" si="163"/>
        <v>2179</v>
      </c>
      <c r="J726" s="275">
        <f t="shared" si="163"/>
        <v>0</v>
      </c>
      <c r="K726" s="276">
        <f t="shared" si="163"/>
        <v>0</v>
      </c>
      <c r="L726" s="310">
        <f t="shared" si="163"/>
        <v>2179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2179</v>
      </c>
      <c r="F729" s="158">
        <v>2179</v>
      </c>
      <c r="G729" s="159"/>
      <c r="H729" s="1409"/>
      <c r="I729" s="158">
        <v>2179</v>
      </c>
      <c r="J729" s="159"/>
      <c r="K729" s="1409"/>
      <c r="L729" s="295">
        <f t="shared" si="165"/>
        <v>2179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570750</v>
      </c>
      <c r="F752" s="396">
        <f t="shared" si="169"/>
        <v>570750</v>
      </c>
      <c r="G752" s="397">
        <f t="shared" si="169"/>
        <v>0</v>
      </c>
      <c r="H752" s="398">
        <f t="shared" si="169"/>
        <v>0</v>
      </c>
      <c r="I752" s="396">
        <f t="shared" si="169"/>
        <v>333200</v>
      </c>
      <c r="J752" s="397">
        <f t="shared" si="169"/>
        <v>0</v>
      </c>
      <c r="K752" s="398">
        <f t="shared" si="169"/>
        <v>0</v>
      </c>
      <c r="L752" s="395">
        <f t="shared" si="169"/>
        <v>333200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СУ Г. С. Раковски</v>
      </c>
      <c r="C761" s="1779"/>
      <c r="D761" s="1780"/>
      <c r="E761" s="115">
        <f>$E$9</f>
        <v>44927</v>
      </c>
      <c r="F761" s="226">
        <f>$F$9</f>
        <v>45199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3338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43523</v>
      </c>
      <c r="F775" s="274">
        <f t="shared" si="170"/>
        <v>43523</v>
      </c>
      <c r="G775" s="275">
        <f t="shared" si="170"/>
        <v>0</v>
      </c>
      <c r="H775" s="276">
        <f t="shared" si="170"/>
        <v>0</v>
      </c>
      <c r="I775" s="274">
        <f t="shared" si="170"/>
        <v>16120</v>
      </c>
      <c r="J775" s="275">
        <f t="shared" si="170"/>
        <v>0</v>
      </c>
      <c r="K775" s="276">
        <f t="shared" si="170"/>
        <v>0</v>
      </c>
      <c r="L775" s="273">
        <f t="shared" si="170"/>
        <v>16120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43523</v>
      </c>
      <c r="F776" s="152">
        <v>43523</v>
      </c>
      <c r="G776" s="153"/>
      <c r="H776" s="1407"/>
      <c r="I776" s="152">
        <v>16120</v>
      </c>
      <c r="J776" s="153"/>
      <c r="K776" s="1407"/>
      <c r="L776" s="281">
        <f>I776+J776+K776</f>
        <v>16120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1686</v>
      </c>
      <c r="F778" s="274">
        <f t="shared" si="172"/>
        <v>1686</v>
      </c>
      <c r="G778" s="275">
        <f t="shared" si="172"/>
        <v>0</v>
      </c>
      <c r="H778" s="276">
        <f t="shared" si="172"/>
        <v>0</v>
      </c>
      <c r="I778" s="274">
        <f t="shared" si="172"/>
        <v>733</v>
      </c>
      <c r="J778" s="275">
        <f t="shared" si="172"/>
        <v>0</v>
      </c>
      <c r="K778" s="276">
        <f t="shared" si="172"/>
        <v>0</v>
      </c>
      <c r="L778" s="273">
        <f t="shared" si="172"/>
        <v>733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1686</v>
      </c>
      <c r="F781" s="158">
        <v>1686</v>
      </c>
      <c r="G781" s="159"/>
      <c r="H781" s="1409"/>
      <c r="I781" s="158">
        <v>733</v>
      </c>
      <c r="J781" s="159"/>
      <c r="K781" s="1409"/>
      <c r="L781" s="295">
        <f>I781+J781+K781</f>
        <v>733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10459</v>
      </c>
      <c r="F784" s="274">
        <f t="shared" si="173"/>
        <v>10459</v>
      </c>
      <c r="G784" s="275">
        <f t="shared" si="173"/>
        <v>0</v>
      </c>
      <c r="H784" s="276">
        <f t="shared" si="173"/>
        <v>0</v>
      </c>
      <c r="I784" s="274">
        <f t="shared" si="173"/>
        <v>3757</v>
      </c>
      <c r="J784" s="275">
        <f t="shared" si="173"/>
        <v>0</v>
      </c>
      <c r="K784" s="276">
        <f t="shared" si="173"/>
        <v>0</v>
      </c>
      <c r="L784" s="273">
        <f t="shared" si="173"/>
        <v>3757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5079</v>
      </c>
      <c r="F785" s="152">
        <v>5079</v>
      </c>
      <c r="G785" s="153"/>
      <c r="H785" s="1407"/>
      <c r="I785" s="152">
        <v>1839</v>
      </c>
      <c r="J785" s="153"/>
      <c r="K785" s="1407"/>
      <c r="L785" s="281">
        <f aca="true" t="shared" si="175" ref="L785:L792">I785+J785+K785</f>
        <v>1839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1944</v>
      </c>
      <c r="F786" s="158">
        <v>1944</v>
      </c>
      <c r="G786" s="159"/>
      <c r="H786" s="1409"/>
      <c r="I786" s="158">
        <v>693</v>
      </c>
      <c r="J786" s="159"/>
      <c r="K786" s="1409"/>
      <c r="L786" s="295">
        <f t="shared" si="175"/>
        <v>693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2170</v>
      </c>
      <c r="F788" s="158">
        <v>2170</v>
      </c>
      <c r="G788" s="159"/>
      <c r="H788" s="1409"/>
      <c r="I788" s="158">
        <v>774</v>
      </c>
      <c r="J788" s="159"/>
      <c r="K788" s="1409"/>
      <c r="L788" s="295">
        <f t="shared" si="175"/>
        <v>774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1266</v>
      </c>
      <c r="F789" s="158">
        <v>1266</v>
      </c>
      <c r="G789" s="159"/>
      <c r="H789" s="1409"/>
      <c r="I789" s="158">
        <v>451</v>
      </c>
      <c r="J789" s="159"/>
      <c r="K789" s="1409"/>
      <c r="L789" s="295">
        <f t="shared" si="175"/>
        <v>451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2893</v>
      </c>
      <c r="F793" s="274">
        <f t="shared" si="176"/>
        <v>2893</v>
      </c>
      <c r="G793" s="275">
        <f t="shared" si="176"/>
        <v>0</v>
      </c>
      <c r="H793" s="276">
        <f t="shared" si="176"/>
        <v>0</v>
      </c>
      <c r="I793" s="274">
        <f t="shared" si="176"/>
        <v>1800</v>
      </c>
      <c r="J793" s="275">
        <f t="shared" si="176"/>
        <v>0</v>
      </c>
      <c r="K793" s="276">
        <f t="shared" si="176"/>
        <v>0</v>
      </c>
      <c r="L793" s="310">
        <f t="shared" si="176"/>
        <v>1800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1062</v>
      </c>
      <c r="F794" s="152">
        <v>1062</v>
      </c>
      <c r="G794" s="153"/>
      <c r="H794" s="1407"/>
      <c r="I794" s="152">
        <v>627</v>
      </c>
      <c r="J794" s="153"/>
      <c r="K794" s="1407"/>
      <c r="L794" s="281">
        <f aca="true" t="shared" si="178" ref="L794:L810">I794+J794+K794</f>
        <v>627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1173</v>
      </c>
      <c r="F798" s="158">
        <v>1173</v>
      </c>
      <c r="G798" s="159"/>
      <c r="H798" s="1409"/>
      <c r="I798" s="158">
        <v>1173</v>
      </c>
      <c r="J798" s="159"/>
      <c r="K798" s="1409"/>
      <c r="L798" s="295">
        <f t="shared" si="178"/>
        <v>1173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658</v>
      </c>
      <c r="F810" s="173">
        <v>658</v>
      </c>
      <c r="G810" s="174"/>
      <c r="H810" s="1410"/>
      <c r="I810" s="173">
        <v>0</v>
      </c>
      <c r="J810" s="174"/>
      <c r="K810" s="1410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>
        <v>0</v>
      </c>
      <c r="G865" s="153"/>
      <c r="H865" s="1407"/>
      <c r="I865" s="152">
        <v>0</v>
      </c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58561</v>
      </c>
      <c r="F890" s="396">
        <f t="shared" si="205"/>
        <v>58561</v>
      </c>
      <c r="G890" s="397">
        <f t="shared" si="205"/>
        <v>0</v>
      </c>
      <c r="H890" s="398">
        <f t="shared" si="205"/>
        <v>0</v>
      </c>
      <c r="I890" s="396">
        <f t="shared" si="205"/>
        <v>22410</v>
      </c>
      <c r="J890" s="397">
        <f t="shared" si="205"/>
        <v>0</v>
      </c>
      <c r="K890" s="398">
        <f t="shared" si="205"/>
        <v>0</v>
      </c>
      <c r="L890" s="395">
        <f t="shared" si="205"/>
        <v>22410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</row>
    <row r="899" spans="2:13" ht="18.75">
      <c r="B899" s="1778" t="str">
        <f>$B$9</f>
        <v>СУ Г. С. Раковски</v>
      </c>
      <c r="C899" s="1779"/>
      <c r="D899" s="1780"/>
      <c r="E899" s="115">
        <f>$E$9</f>
        <v>44927</v>
      </c>
      <c r="F899" s="226">
        <f>$F$9</f>
        <v>45199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1" t="str">
        <f>$B$12</f>
        <v>Велико Търново</v>
      </c>
      <c r="C902" s="1842"/>
      <c r="D902" s="1843"/>
      <c r="E902" s="410" t="s">
        <v>876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699</v>
      </c>
      <c r="E906" s="1738" t="str">
        <f>CONCATENATE("Уточнен план ",$C$3)</f>
        <v>Уточнен план 2023</v>
      </c>
      <c r="F906" s="1739"/>
      <c r="G906" s="1739"/>
      <c r="H906" s="1740"/>
      <c r="I906" s="1747" t="str">
        <f>CONCATENATE("Отчет ",$C$3)</f>
        <v>Отчет 2023</v>
      </c>
      <c r="J906" s="1748"/>
      <c r="K906" s="1748"/>
      <c r="L906" s="1749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</row>
    <row r="910" spans="2:13" ht="15.75">
      <c r="B910" s="1654" t="s">
        <v>2009</v>
      </c>
      <c r="C910" s="1447">
        <f>VLOOKUP(D911,EBK_DEIN2,2,FALSE)</f>
        <v>7713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</row>
    <row r="911" spans="2:13" ht="15.75">
      <c r="B911" s="1439"/>
      <c r="C911" s="1572">
        <f>+C910</f>
        <v>7713</v>
      </c>
      <c r="D911" s="1441" t="s">
        <v>485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</row>
    <row r="912" spans="2:13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</row>
    <row r="913" spans="2:14" ht="15.75">
      <c r="B913" s="272">
        <v>100</v>
      </c>
      <c r="C913" s="1776" t="s">
        <v>730</v>
      </c>
      <c r="D913" s="1777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2" t="s">
        <v>733</v>
      </c>
      <c r="D916" s="1773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4" t="s">
        <v>189</v>
      </c>
      <c r="D922" s="1775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190</v>
      </c>
      <c r="E923" s="281">
        <f aca="true" t="shared" si="210" ref="E923:E930">F923+G923+H923</f>
        <v>0</v>
      </c>
      <c r="F923" s="152"/>
      <c r="G923" s="153"/>
      <c r="H923" s="1407"/>
      <c r="I923" s="152"/>
      <c r="J923" s="153"/>
      <c r="K923" s="1407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895</v>
      </c>
      <c r="E924" s="295">
        <f t="shared" si="210"/>
        <v>0</v>
      </c>
      <c r="F924" s="158"/>
      <c r="G924" s="159"/>
      <c r="H924" s="1409"/>
      <c r="I924" s="158"/>
      <c r="J924" s="159"/>
      <c r="K924" s="1409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857</v>
      </c>
      <c r="E925" s="295">
        <f t="shared" si="210"/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191</v>
      </c>
      <c r="E926" s="295">
        <f t="shared" si="210"/>
        <v>0</v>
      </c>
      <c r="F926" s="158"/>
      <c r="G926" s="159"/>
      <c r="H926" s="1409"/>
      <c r="I926" s="158"/>
      <c r="J926" s="159"/>
      <c r="K926" s="1409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192</v>
      </c>
      <c r="E927" s="295">
        <f t="shared" si="210"/>
        <v>0</v>
      </c>
      <c r="F927" s="158"/>
      <c r="G927" s="159"/>
      <c r="H927" s="1409"/>
      <c r="I927" s="158"/>
      <c r="J927" s="159"/>
      <c r="K927" s="1409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859</v>
      </c>
      <c r="E928" s="295">
        <f t="shared" si="210"/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193</v>
      </c>
      <c r="E929" s="287">
        <f t="shared" si="210"/>
        <v>0</v>
      </c>
      <c r="F929" s="173"/>
      <c r="G929" s="174"/>
      <c r="H929" s="1410"/>
      <c r="I929" s="173"/>
      <c r="J929" s="174"/>
      <c r="K929" s="1410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5" t="s">
        <v>194</v>
      </c>
      <c r="D930" s="1786"/>
      <c r="E930" s="310">
        <f t="shared" si="210"/>
        <v>0</v>
      </c>
      <c r="F930" s="1411"/>
      <c r="G930" s="1412"/>
      <c r="H930" s="1413"/>
      <c r="I930" s="1411"/>
      <c r="J930" s="1412"/>
      <c r="K930" s="1413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2" t="s">
        <v>195</v>
      </c>
      <c r="D931" s="1773"/>
      <c r="E931" s="310">
        <f aca="true" t="shared" si="212" ref="E931:L931">SUM(E932:E948)</f>
        <v>245</v>
      </c>
      <c r="F931" s="274">
        <f t="shared" si="212"/>
        <v>245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 aca="true" t="shared" si="213" ref="E932:E948">F932+G932+H932</f>
        <v>0</v>
      </c>
      <c r="F932" s="152"/>
      <c r="G932" s="153"/>
      <c r="H932" s="1407"/>
      <c r="I932" s="152"/>
      <c r="J932" s="153"/>
      <c r="K932" s="1407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197</v>
      </c>
      <c r="E933" s="295">
        <f t="shared" si="213"/>
        <v>0</v>
      </c>
      <c r="F933" s="158"/>
      <c r="G933" s="159"/>
      <c r="H933" s="1409"/>
      <c r="I933" s="158"/>
      <c r="J933" s="159"/>
      <c r="K933" s="1409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198</v>
      </c>
      <c r="E934" s="295">
        <f t="shared" si="213"/>
        <v>0</v>
      </c>
      <c r="F934" s="158"/>
      <c r="G934" s="159"/>
      <c r="H934" s="1409"/>
      <c r="I934" s="158"/>
      <c r="J934" s="159"/>
      <c r="K934" s="1409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199</v>
      </c>
      <c r="E935" s="295">
        <f t="shared" si="213"/>
        <v>0</v>
      </c>
      <c r="F935" s="158"/>
      <c r="G935" s="159"/>
      <c r="H935" s="1409"/>
      <c r="I935" s="158"/>
      <c r="J935" s="159"/>
      <c r="K935" s="1409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200</v>
      </c>
      <c r="E936" s="295">
        <f t="shared" si="213"/>
        <v>0</v>
      </c>
      <c r="F936" s="158"/>
      <c r="G936" s="159"/>
      <c r="H936" s="1409"/>
      <c r="I936" s="158"/>
      <c r="J936" s="159"/>
      <c r="K936" s="1409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201</v>
      </c>
      <c r="E937" s="314">
        <f t="shared" si="213"/>
        <v>0</v>
      </c>
      <c r="F937" s="164"/>
      <c r="G937" s="165"/>
      <c r="H937" s="1408"/>
      <c r="I937" s="164"/>
      <c r="J937" s="165"/>
      <c r="K937" s="1408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202</v>
      </c>
      <c r="E938" s="320">
        <f t="shared" si="213"/>
        <v>0</v>
      </c>
      <c r="F938" s="450"/>
      <c r="G938" s="451"/>
      <c r="H938" s="1417"/>
      <c r="I938" s="450"/>
      <c r="J938" s="451"/>
      <c r="K938" s="1417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203</v>
      </c>
      <c r="E939" s="326">
        <f t="shared" si="213"/>
        <v>0</v>
      </c>
      <c r="F939" s="445"/>
      <c r="G939" s="446"/>
      <c r="H939" s="1414"/>
      <c r="I939" s="445"/>
      <c r="J939" s="446"/>
      <c r="K939" s="1414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204</v>
      </c>
      <c r="E940" s="320">
        <f t="shared" si="213"/>
        <v>0</v>
      </c>
      <c r="F940" s="450"/>
      <c r="G940" s="451"/>
      <c r="H940" s="1417"/>
      <c r="I940" s="450"/>
      <c r="J940" s="451"/>
      <c r="K940" s="1417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205</v>
      </c>
      <c r="E941" s="295">
        <f t="shared" si="213"/>
        <v>0</v>
      </c>
      <c r="F941" s="158"/>
      <c r="G941" s="159"/>
      <c r="H941" s="1409"/>
      <c r="I941" s="158"/>
      <c r="J941" s="159"/>
      <c r="K941" s="1409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860</v>
      </c>
      <c r="E942" s="326">
        <f t="shared" si="213"/>
        <v>0</v>
      </c>
      <c r="F942" s="445"/>
      <c r="G942" s="446"/>
      <c r="H942" s="1414"/>
      <c r="I942" s="445"/>
      <c r="J942" s="446"/>
      <c r="K942" s="1414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206</v>
      </c>
      <c r="E943" s="320">
        <f t="shared" si="213"/>
        <v>0</v>
      </c>
      <c r="F943" s="450"/>
      <c r="G943" s="451"/>
      <c r="H943" s="1417"/>
      <c r="I943" s="450"/>
      <c r="J943" s="451"/>
      <c r="K943" s="1417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787</v>
      </c>
      <c r="E944" s="326">
        <f t="shared" si="213"/>
        <v>0</v>
      </c>
      <c r="F944" s="445"/>
      <c r="G944" s="446"/>
      <c r="H944" s="1414"/>
      <c r="I944" s="445"/>
      <c r="J944" s="446"/>
      <c r="K944" s="1414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207</v>
      </c>
      <c r="E945" s="335">
        <f t="shared" si="213"/>
        <v>0</v>
      </c>
      <c r="F945" s="589"/>
      <c r="G945" s="590"/>
      <c r="H945" s="1416"/>
      <c r="I945" s="589"/>
      <c r="J945" s="590"/>
      <c r="K945" s="1416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896</v>
      </c>
      <c r="E946" s="320">
        <f t="shared" si="213"/>
        <v>0</v>
      </c>
      <c r="F946" s="450"/>
      <c r="G946" s="451"/>
      <c r="H946" s="1417"/>
      <c r="I946" s="450"/>
      <c r="J946" s="451"/>
      <c r="K946" s="1417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299</v>
      </c>
      <c r="E947" s="295">
        <f t="shared" si="213"/>
        <v>0</v>
      </c>
      <c r="F947" s="158"/>
      <c r="G947" s="159"/>
      <c r="H947" s="1409"/>
      <c r="I947" s="158"/>
      <c r="J947" s="159"/>
      <c r="K947" s="1409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208</v>
      </c>
      <c r="E948" s="287">
        <f t="shared" si="213"/>
        <v>245</v>
      </c>
      <c r="F948" s="173">
        <v>245</v>
      </c>
      <c r="G948" s="174"/>
      <c r="H948" s="1410"/>
      <c r="I948" s="173">
        <v>0</v>
      </c>
      <c r="J948" s="174"/>
      <c r="K948" s="1410"/>
      <c r="L948" s="287">
        <f t="shared" si="214"/>
        <v>0</v>
      </c>
      <c r="M948" s="12">
        <f t="shared" si="215"/>
        <v>1</v>
      </c>
      <c r="N948" s="13"/>
    </row>
    <row r="949" spans="2:14" ht="15.75">
      <c r="B949" s="272">
        <v>1900</v>
      </c>
      <c r="C949" s="1783" t="s">
        <v>266</v>
      </c>
      <c r="D949" s="1784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3" t="s">
        <v>708</v>
      </c>
      <c r="D953" s="1784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3" t="s">
        <v>214</v>
      </c>
      <c r="D959" s="1784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300</v>
      </c>
      <c r="E960" s="281">
        <f aca="true" t="shared" si="219" ref="E960:E965">F960+G960+H960</f>
        <v>0</v>
      </c>
      <c r="F960" s="152"/>
      <c r="G960" s="153"/>
      <c r="H960" s="1407"/>
      <c r="I960" s="152"/>
      <c r="J960" s="153"/>
      <c r="K960" s="1407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215</v>
      </c>
      <c r="E961" s="287">
        <f t="shared" si="219"/>
        <v>0</v>
      </c>
      <c r="F961" s="173"/>
      <c r="G961" s="174"/>
      <c r="H961" s="1410"/>
      <c r="I961" s="173"/>
      <c r="J961" s="174"/>
      <c r="K961" s="1410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3" t="s">
        <v>216</v>
      </c>
      <c r="D962" s="1784"/>
      <c r="E962" s="310">
        <f t="shared" si="219"/>
        <v>0</v>
      </c>
      <c r="F962" s="1411"/>
      <c r="G962" s="1412"/>
      <c r="H962" s="1413"/>
      <c r="I962" s="1411"/>
      <c r="J962" s="1412"/>
      <c r="K962" s="1413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89" t="s">
        <v>217</v>
      </c>
      <c r="D963" s="1790"/>
      <c r="E963" s="310">
        <f t="shared" si="219"/>
        <v>0</v>
      </c>
      <c r="F963" s="1411"/>
      <c r="G963" s="1412"/>
      <c r="H963" s="1413"/>
      <c r="I963" s="1411"/>
      <c r="J963" s="1412"/>
      <c r="K963" s="1413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89" t="s">
        <v>218</v>
      </c>
      <c r="D964" s="1790"/>
      <c r="E964" s="310">
        <f t="shared" si="219"/>
        <v>0</v>
      </c>
      <c r="F964" s="1411"/>
      <c r="G964" s="1412"/>
      <c r="H964" s="1413"/>
      <c r="I964" s="1411"/>
      <c r="J964" s="1412"/>
      <c r="K964" s="1413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89" t="s">
        <v>1647</v>
      </c>
      <c r="D965" s="1790"/>
      <c r="E965" s="310">
        <f t="shared" si="219"/>
        <v>0</v>
      </c>
      <c r="F965" s="1411"/>
      <c r="G965" s="1412"/>
      <c r="H965" s="1413"/>
      <c r="I965" s="1411"/>
      <c r="J965" s="1412"/>
      <c r="K965" s="1413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3" t="s">
        <v>219</v>
      </c>
      <c r="D966" s="1784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1939</v>
      </c>
      <c r="E967" s="281">
        <f aca="true" t="shared" si="222" ref="E967:E974">F967+G967+H967</f>
        <v>0</v>
      </c>
      <c r="F967" s="152"/>
      <c r="G967" s="153"/>
      <c r="H967" s="1407"/>
      <c r="I967" s="152"/>
      <c r="J967" s="153"/>
      <c r="K967" s="1407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220</v>
      </c>
      <c r="E968" s="281">
        <f t="shared" si="222"/>
        <v>0</v>
      </c>
      <c r="F968" s="152"/>
      <c r="G968" s="153"/>
      <c r="H968" s="1407"/>
      <c r="I968" s="152"/>
      <c r="J968" s="153"/>
      <c r="K968" s="1407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221</v>
      </c>
      <c r="E969" s="326">
        <f t="shared" si="222"/>
        <v>0</v>
      </c>
      <c r="F969" s="445"/>
      <c r="G969" s="446"/>
      <c r="H969" s="1414"/>
      <c r="I969" s="445"/>
      <c r="J969" s="446"/>
      <c r="K969" s="1414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222</v>
      </c>
      <c r="E970" s="351">
        <f t="shared" si="222"/>
        <v>0</v>
      </c>
      <c r="F970" s="625"/>
      <c r="G970" s="626"/>
      <c r="H970" s="1415"/>
      <c r="I970" s="625"/>
      <c r="J970" s="626"/>
      <c r="K970" s="1415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223</v>
      </c>
      <c r="E971" s="335">
        <f t="shared" si="222"/>
        <v>0</v>
      </c>
      <c r="F971" s="589"/>
      <c r="G971" s="590"/>
      <c r="H971" s="1416"/>
      <c r="I971" s="589"/>
      <c r="J971" s="590"/>
      <c r="K971" s="1416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1958</v>
      </c>
      <c r="E972" s="320">
        <f t="shared" si="222"/>
        <v>0</v>
      </c>
      <c r="F972" s="450"/>
      <c r="G972" s="451"/>
      <c r="H972" s="1417"/>
      <c r="I972" s="450"/>
      <c r="J972" s="451"/>
      <c r="K972" s="1417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224</v>
      </c>
      <c r="E973" s="320">
        <f t="shared" si="222"/>
        <v>0</v>
      </c>
      <c r="F973" s="450"/>
      <c r="G973" s="451"/>
      <c r="H973" s="1417"/>
      <c r="I973" s="450"/>
      <c r="J973" s="451"/>
      <c r="K973" s="1417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225</v>
      </c>
      <c r="E974" s="287">
        <f t="shared" si="222"/>
        <v>0</v>
      </c>
      <c r="F974" s="173"/>
      <c r="G974" s="174"/>
      <c r="H974" s="1410"/>
      <c r="I974" s="173"/>
      <c r="J974" s="174"/>
      <c r="K974" s="1410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1989</v>
      </c>
      <c r="D975" s="1469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226</v>
      </c>
      <c r="E976" s="281">
        <f aca="true" t="shared" si="225" ref="E976:E983"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702</v>
      </c>
      <c r="E977" s="295">
        <f t="shared" si="225"/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 t="shared" si="225"/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1644</v>
      </c>
      <c r="E979" s="295">
        <f t="shared" si="225"/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2002</v>
      </c>
      <c r="E980" s="287">
        <f t="shared" si="225"/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3" t="s">
        <v>228</v>
      </c>
      <c r="D981" s="1784"/>
      <c r="E981" s="310">
        <f t="shared" si="225"/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3" t="s">
        <v>229</v>
      </c>
      <c r="D982" s="1784"/>
      <c r="E982" s="310">
        <f t="shared" si="225"/>
        <v>0</v>
      </c>
      <c r="F982" s="1411"/>
      <c r="G982" s="1412"/>
      <c r="H982" s="1413"/>
      <c r="I982" s="1411"/>
      <c r="J982" s="1412"/>
      <c r="K982" s="1413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3" t="s">
        <v>230</v>
      </c>
      <c r="D983" s="1784"/>
      <c r="E983" s="310">
        <f t="shared" si="225"/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3" t="s">
        <v>231</v>
      </c>
      <c r="D984" s="1784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232</v>
      </c>
      <c r="E985" s="281">
        <f aca="true" t="shared" si="229" ref="E985:E990">F985+G985+H985</f>
        <v>0</v>
      </c>
      <c r="F985" s="152"/>
      <c r="G985" s="153"/>
      <c r="H985" s="1407"/>
      <c r="I985" s="152"/>
      <c r="J985" s="153"/>
      <c r="K985" s="1407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233</v>
      </c>
      <c r="E986" s="295">
        <f t="shared" si="229"/>
        <v>0</v>
      </c>
      <c r="F986" s="158"/>
      <c r="G986" s="159"/>
      <c r="H986" s="1409"/>
      <c r="I986" s="158"/>
      <c r="J986" s="159"/>
      <c r="K986" s="1409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234</v>
      </c>
      <c r="E987" s="295">
        <f t="shared" si="229"/>
        <v>0</v>
      </c>
      <c r="F987" s="158"/>
      <c r="G987" s="159"/>
      <c r="H987" s="1409"/>
      <c r="I987" s="158"/>
      <c r="J987" s="159"/>
      <c r="K987" s="1409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235</v>
      </c>
      <c r="E988" s="295">
        <f t="shared" si="229"/>
        <v>0</v>
      </c>
      <c r="F988" s="158"/>
      <c r="G988" s="159"/>
      <c r="H988" s="1409"/>
      <c r="I988" s="158"/>
      <c r="J988" s="159"/>
      <c r="K988" s="1409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236</v>
      </c>
      <c r="E989" s="295">
        <f t="shared" si="229"/>
        <v>0</v>
      </c>
      <c r="F989" s="158"/>
      <c r="G989" s="159"/>
      <c r="H989" s="1409"/>
      <c r="I989" s="158"/>
      <c r="J989" s="159"/>
      <c r="K989" s="1409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237</v>
      </c>
      <c r="E990" s="287">
        <f t="shared" si="229"/>
        <v>0</v>
      </c>
      <c r="F990" s="173"/>
      <c r="G990" s="174"/>
      <c r="H990" s="1410"/>
      <c r="I990" s="173"/>
      <c r="J990" s="174"/>
      <c r="K990" s="1410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3" t="s">
        <v>1648</v>
      </c>
      <c r="D991" s="1784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238</v>
      </c>
      <c r="E992" s="281">
        <f aca="true" t="shared" si="232" ref="E992:E997">F992+G992+H992</f>
        <v>0</v>
      </c>
      <c r="F992" s="152"/>
      <c r="G992" s="153"/>
      <c r="H992" s="1407"/>
      <c r="I992" s="152"/>
      <c r="J992" s="153"/>
      <c r="K992" s="1407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239</v>
      </c>
      <c r="E993" s="295">
        <f t="shared" si="232"/>
        <v>0</v>
      </c>
      <c r="F993" s="158"/>
      <c r="G993" s="159"/>
      <c r="H993" s="1409"/>
      <c r="I993" s="158"/>
      <c r="J993" s="159"/>
      <c r="K993" s="1409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240</v>
      </c>
      <c r="E994" s="287">
        <f t="shared" si="232"/>
        <v>0</v>
      </c>
      <c r="F994" s="173"/>
      <c r="G994" s="174"/>
      <c r="H994" s="1410"/>
      <c r="I994" s="173"/>
      <c r="J994" s="174"/>
      <c r="K994" s="1410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3" t="s">
        <v>1645</v>
      </c>
      <c r="D995" s="1784"/>
      <c r="E995" s="310">
        <f t="shared" si="232"/>
        <v>0</v>
      </c>
      <c r="F995" s="1411"/>
      <c r="G995" s="1412"/>
      <c r="H995" s="1413"/>
      <c r="I995" s="1411"/>
      <c r="J995" s="1412"/>
      <c r="K995" s="1413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3" t="s">
        <v>1646</v>
      </c>
      <c r="D996" s="1784"/>
      <c r="E996" s="310">
        <f t="shared" si="232"/>
        <v>0</v>
      </c>
      <c r="F996" s="1411"/>
      <c r="G996" s="1412"/>
      <c r="H996" s="1413"/>
      <c r="I996" s="1411"/>
      <c r="J996" s="1412"/>
      <c r="K996" s="1413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89" t="s">
        <v>241</v>
      </c>
      <c r="D997" s="1790"/>
      <c r="E997" s="310">
        <f t="shared" si="232"/>
        <v>0</v>
      </c>
      <c r="F997" s="1411"/>
      <c r="G997" s="1412"/>
      <c r="H997" s="1413"/>
      <c r="I997" s="1411"/>
      <c r="J997" s="1412"/>
      <c r="K997" s="1413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3" t="s">
        <v>267</v>
      </c>
      <c r="D998" s="1784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7" t="s">
        <v>242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7" t="s">
        <v>243</v>
      </c>
      <c r="D1002" s="1788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 aca="true" t="shared" si="236" ref="E1003:E1009">F1003+G1003+H1003</f>
        <v>0</v>
      </c>
      <c r="F1003" s="152"/>
      <c r="G1003" s="153"/>
      <c r="H1003" s="1407"/>
      <c r="I1003" s="152"/>
      <c r="J1003" s="153"/>
      <c r="K1003" s="1407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 t="shared" si="236"/>
        <v>0</v>
      </c>
      <c r="F1004" s="158"/>
      <c r="G1004" s="159"/>
      <c r="H1004" s="1409"/>
      <c r="I1004" s="158"/>
      <c r="J1004" s="159"/>
      <c r="K1004" s="1409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 t="shared" si="236"/>
        <v>0</v>
      </c>
      <c r="F1005" s="158"/>
      <c r="G1005" s="159"/>
      <c r="H1005" s="1409"/>
      <c r="I1005" s="158"/>
      <c r="J1005" s="159"/>
      <c r="K1005" s="1409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 t="shared" si="236"/>
        <v>0</v>
      </c>
      <c r="F1006" s="158"/>
      <c r="G1006" s="159"/>
      <c r="H1006" s="1409"/>
      <c r="I1006" s="158"/>
      <c r="J1006" s="159"/>
      <c r="K1006" s="1409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 t="shared" si="236"/>
        <v>0</v>
      </c>
      <c r="F1007" s="158"/>
      <c r="G1007" s="159"/>
      <c r="H1007" s="1409"/>
      <c r="I1007" s="158"/>
      <c r="J1007" s="159"/>
      <c r="K1007" s="1409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 t="shared" si="236"/>
        <v>0</v>
      </c>
      <c r="F1008" s="158"/>
      <c r="G1008" s="159"/>
      <c r="H1008" s="1409"/>
      <c r="I1008" s="158"/>
      <c r="J1008" s="159"/>
      <c r="K1008" s="1409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 t="shared" si="236"/>
        <v>0</v>
      </c>
      <c r="F1009" s="173"/>
      <c r="G1009" s="174"/>
      <c r="H1009" s="1410"/>
      <c r="I1009" s="173"/>
      <c r="J1009" s="174"/>
      <c r="K1009" s="1410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7" t="s">
        <v>614</v>
      </c>
      <c r="D1010" s="1788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7" t="s">
        <v>672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3" t="s">
        <v>673</v>
      </c>
      <c r="D1014" s="1784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1" t="s">
        <v>900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71"/>
      <c r="C1023" s="1793" t="s">
        <v>681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 t="shared" si="238"/>
      </c>
      <c r="N1023" s="13"/>
    </row>
    <row r="1024" spans="2:14" ht="15.75">
      <c r="B1024" s="381">
        <v>98</v>
      </c>
      <c r="C1024" s="1793" t="s">
        <v>681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52"/>
      <c r="C1028" s="393" t="s">
        <v>727</v>
      </c>
      <c r="D1028" s="1421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245</v>
      </c>
      <c r="F1028" s="396">
        <f t="shared" si="241"/>
        <v>245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7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2023-10-12T10:22:25Z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