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321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<sst xmlns="http://schemas.openxmlformats.org/spreadsheetml/2006/main" count="3022" uniqueCount="2084">
  <si>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</si>
  <si>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</si>
  <si>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</si>
  <si>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</si>
  <si>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</si>
  <si>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</si>
  <si>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</si>
  <si>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</si>
  <si>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</si>
  <si>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</si>
  <si>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</si>
  <si>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</si>
  <si>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</si>
  <si>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</si>
  <si>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</si>
  <si>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</si>
  <si>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</si>
  <si>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</si>
  <si>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</si>
  <si>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</si>
  <si>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</si>
  <si>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</si>
  <si>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</si>
  <si>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</si>
  <si>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</si>
  <si>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</si>
  <si>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</si>
  <si>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</si>
  <si>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</si>
  <si>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</si>
  <si>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</si>
  <si>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</si>
  <si>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</si>
  <si>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</si>
  <si>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</si>
  <si>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</si>
  <si>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</si>
  <si>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</si>
  <si>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</si>
  <si>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</si>
  <si>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</si>
  <si>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</si>
  <si>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</si>
  <si>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</si>
  <si>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</si>
  <si>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</si>
  <si>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</si>
  <si>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</si>
  <si>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</si>
  <si>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</si>
  <si>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</si>
  <si>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</si>
  <si>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</si>
  <si>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</si>
  <si>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</si>
  <si>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</si>
  <si>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</si>
  <si>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</si>
  <si>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</si>
  <si>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</si>
  <si>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</si>
  <si>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</si>
  <si>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</si>
  <si>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</si>
  <si>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</si>
  <si>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</si>
  <si>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</si>
  <si>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</si>
  <si>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</si>
  <si>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</si>
  <si>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</si>
  <si>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</si>
  <si>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</si>
  <si>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</si>
  <si>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</si>
  <si>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</si>
  <si>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</si>
  <si>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</si>
  <si>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</si>
  <si>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</si>
  <si>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</si>
  <si>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</si>
  <si>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</si>
  <si>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</si>
  <si>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</si>
  <si>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</si>
  <si>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</si>
  <si>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</si>
  <si>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</si>
  <si>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</si>
  <si>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</si>
  <si>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</si>
  <si>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</si>
  <si>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</si>
  <si>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</si>
  <si>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</si>
  <si>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</si>
  <si>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</si>
  <si>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</si>
  <si>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</si>
  <si>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</si>
  <si>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</si>
  <si>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</si>
  <si>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</si>
  <si>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</si>
  <si>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</si>
  <si>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</si>
  <si>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</si>
  <si>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</si>
  <si>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</si>
  <si>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</si>
  <si>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</si>
  <si>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</si>
  <si>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</si>
  <si>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</si>
  <si>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</si>
  <si>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</si>
  <si>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</si>
  <si>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</si>
  <si>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</si>
  <si>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</si>
  <si>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</si>
  <si>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</si>
  <si>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</si>
  <si>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</si>
  <si>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</si>
  <si>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</si>
  <si>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</si>
  <si>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</si>
  <si>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</si>
  <si>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</si>
  <si>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</si>
  <si>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</si>
  <si>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</si>
  <si>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</si>
  <si>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</si>
  <si>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</si>
  <si>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</si>
  <si>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</si>
  <si>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</si>
  <si>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</si>
  <si>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</si>
  <si>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</si>
  <si>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</si>
  <si>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</si>
  <si>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</si>
  <si>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</si>
  <si>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</si>
  <si>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</si>
  <si>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</si>
  <si>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</si>
  <si>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</si>
  <si>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</si>
  <si>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</si>
  <si>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</si>
  <si>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</si>
  <si>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</si>
  <si>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</si>
  <si>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</si>
  <si>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</si>
  <si>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</si>
  <si>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</si>
  <si>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</si>
  <si>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</si>
  <si>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</si>
  <si>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</si>
  <si>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</si>
  <si>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</si>
  <si>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</si>
  <si>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</si>
  <si>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</si>
  <si>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</si>
  <si>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</si>
  <si>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</si>
  <si>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</si>
  <si>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</si>
  <si>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</si>
  <si>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</si>
  <si>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</si>
  <si>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</si>
  <si>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</si>
  <si>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</si>
  <si>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</si>
  <si>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</si>
  <si>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</si>
  <si>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</si>
  <si>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</si>
  <si>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</si>
  <si>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</si>
  <si>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</si>
  <si>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</si>
  <si>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</si>
  <si>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</si>
  <si>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</si>
  <si>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</si>
  <si>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</si>
  <si>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</si>
  <si>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</si>
  <si>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</si>
  <si>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</si>
  <si>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</si>
  <si>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</si>
  <si>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</si>
  <si>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</si>
  <si>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</si>
  <si>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</si>
  <si>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</si>
  <si>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</si>
  <si>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</si>
  <si>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</si>
  <si>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</si>
  <si>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</si>
  <si>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</si>
  <si>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</si>
  <si>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</si>
  <si>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</si>
  <si>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</si>
  <si>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</si>
  <si>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</si>
  <si>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</si>
  <si>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</si>
  <si>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</si>
  <si>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</si>
  <si>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</si>
  <si>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</si>
  <si>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</si>
  <si>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</si>
  <si>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</si>
  <si>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</si>
  <si>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</si>
  <si>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</si>
  <si>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</si>
  <si>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</si>
  <si>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</si>
  <si>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</si>
  <si>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</si>
  <si>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</si>
  <si>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</si>
  <si>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</si>
  <si>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</si>
  <si>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</si>
  <si>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</si>
  <si>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</si>
  <si>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</si>
  <si>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</si>
  <si>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</si>
  <si>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</si>
  <si>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</si>
  <si>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</si>
  <si>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</si>
  <si>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</si>
  <si>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</si>
  <si>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</si>
  <si>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</si>
  <si>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</si>
  <si>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</si>
  <si>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</si>
  <si>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</si>
  <si>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</si>
  <si>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</si>
  <si>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</si>
  <si>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</si>
  <si>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</si>
  <si>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</si>
  <si>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</si>
  <si>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</si>
  <si>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</si>
  <si>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</si>
  <si>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</si>
  <si>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</si>
  <si>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</si>
  <si>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</si>
  <si>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</si>
  <si>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</si>
  <si>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</si>
  <si>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</si>
  <si>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</si>
  <si>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</si>
  <si>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</si>
  <si>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</si>
  <si>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</si>
  <si>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</si>
  <si>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</si>
  <si>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</si>
  <si>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</si>
  <si>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</si>
  <si>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</si>
  <si>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</si>
  <si>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</si>
  <si>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</si>
  <si>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</si>
  <si>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</si>
  <si>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</si>
  <si>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</si>
  <si>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</si>
  <si>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</si>
  <si>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</si>
  <si>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</si>
  <si>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</si>
  <si>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</si>
  <si>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</si>
  <si>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</si>
  <si>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</si>
  <si>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</si>
  <si>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</si>
  <si>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</si>
  <si>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</si>
  <si>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</si>
  <si>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</si>
  <si>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</si>
  <si>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</si>
  <si>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</si>
  <si>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</si>
  <si>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</si>
  <si>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</si>
  <si>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</si>
  <si>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</si>
  <si>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</si>
  <si>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</si>
  <si>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</si>
  <si>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</si>
  <si>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</si>
  <si>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</si>
  <si>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</si>
  <si>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</si>
  <si>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</si>
  <si>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</si>
  <si>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</si>
  <si>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</si>
  <si>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</si>
  <si>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</si>
  <si>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</si>
  <si>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</si>
  <si>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</si>
  <si>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</si>
  <si>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</si>
  <si>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</si>
  <si>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</si>
  <si>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</si>
  <si>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</si>
  <si>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</si>
  <si>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</si>
  <si>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</si>
  <si>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</si>
  <si>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</si>
  <si>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</si>
  <si>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</si>
  <si>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</si>
  <si>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</si>
  <si>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</si>
  <si>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</si>
  <si>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</si>
  <si>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</si>
  <si>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</si>
  <si>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</si>
  <si>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</si>
  <si>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</si>
  <si>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</si>
  <si>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</si>
  <si>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</si>
  <si>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</si>
  <si>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</si>
  <si>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</si>
  <si>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</si>
  <si>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</si>
  <si>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</si>
  <si>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</si>
  <si>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</si>
  <si>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</si>
  <si>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</si>
  <si>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</si>
  <si>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</si>
  <si>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</si>
  <si>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</si>
  <si>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</si>
  <si>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</si>
  <si>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</si>
  <si>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</si>
  <si>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</si>
  <si>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</si>
  <si>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</si>
  <si>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</si>
  <si>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</si>
  <si>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</si>
  <si>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</si>
  <si>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</si>
  <si>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</si>
  <si>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</si>
  <si>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</si>
  <si>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</si>
  <si>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</si>
  <si>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</si>
  <si>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</si>
  <si>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</si>
  <si>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</si>
  <si>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</si>
  <si>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</si>
  <si>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</si>
  <si>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</si>
  <si>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</si>
  <si>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</si>
  <si>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</si>
  <si>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</si>
  <si>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</si>
  <si>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</si>
  <si>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</si>
  <si>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</si>
  <si>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</si>
  <si>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</si>
  <si>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</si>
  <si>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</si>
  <si>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</si>
  <si>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</si>
  <si>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</si>
  <si>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</si>
  <si>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</si>
  <si>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</si>
  <si>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</si>
  <si>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</si>
  <si>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</si>
  <si>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</si>
  <si>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</si>
  <si>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</si>
  <si>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</si>
  <si>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</si>
  <si>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</si>
  <si>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</si>
  <si>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</si>
  <si>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</si>
  <si>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</si>
  <si>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</si>
  <si>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</si>
  <si>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</si>
  <si>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</si>
  <si>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</si>
  <si>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</si>
  <si>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</si>
  <si>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</si>
  <si>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</si>
  <si>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</si>
  <si>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</si>
  <si>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</si>
  <si>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</si>
  <si>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</si>
  <si>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</si>
  <si>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</si>
  <si>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</si>
  <si>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</si>
  <si>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</si>
  <si>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</si>
  <si>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</si>
  <si>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</si>
  <si>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</si>
  <si>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</si>
  <si>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</si>
  <si>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</si>
  <si>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</si>
  <si>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</si>
  <si>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</si>
  <si>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</si>
  <si>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</si>
  <si>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</si>
  <si>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</si>
  <si>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</si>
  <si>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</si>
  <si>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</si>
  <si>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</si>
  <si>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</si>
  <si>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</si>
  <si>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</si>
  <si>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</si>
  <si>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</si>
  <si>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</si>
  <si>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</si>
  <si>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</si>
  <si>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</si>
  <si>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</si>
  <si>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</si>
  <si>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</si>
  <si>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</si>
  <si>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</si>
  <si>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</si>
  <si>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</si>
  <si>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</si>
  <si>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</si>
  <si>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</si>
  <si>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</si>
  <si>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</si>
  <si>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</si>
  <si>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</si>
  <si>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</si>
  <si>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</si>
  <si>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</si>
  <si>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</si>
  <si>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</si>
  <si>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</si>
  <si>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</si>
  <si>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</si>
  <si>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</si>
  <si>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</si>
  <si>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</si>
  <si>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</si>
  <si>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</si>
  <si>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</si>
  <si>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</si>
  <si>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</si>
  <si>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</si>
  <si>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</si>
  <si>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</si>
  <si>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</si>
  <si>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</si>
  <si>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</si>
  <si>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</si>
  <si>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</si>
  <si>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</si>
  <si>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</si>
  <si>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</si>
  <si>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</si>
  <si>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</si>
  <si>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</si>
  <si>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</si>
  <si>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</si>
  <si>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</si>
  <si>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</si>
  <si>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</si>
  <si>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</si>
  <si>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</si>
  <si>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</si>
  <si>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</si>
  <si>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</si>
  <si>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</si>
  <si>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</si>
  <si>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</si>
  <si>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</si>
  <si>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</si>
  <si>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</si>
  <si>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</si>
  <si>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</si>
  <si>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</si>
  <si>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</si>
  <si>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</si>
  <si>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</si>
  <si>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</si>
  <si>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</si>
  <si>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</si>
  <si>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</si>
  <si>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</si>
  <si>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</si>
  <si>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</si>
  <si>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</si>
  <si>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</si>
  <si>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</si>
  <si>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</si>
  <si>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</si>
  <si>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</si>
  <si>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</si>
  <si>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</si>
  <si>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</si>
  <si>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</si>
  <si>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</si>
  <si>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</si>
  <si>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</si>
  <si>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</si>
  <si>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</si>
  <si>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</si>
  <si>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</si>
  <si>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</si>
  <si>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</si>
  <si>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</si>
  <si>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</si>
  <si>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</si>
  <si>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</si>
  <si>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</si>
  <si>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</si>
  <si>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</si>
  <si>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</si>
  <si>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</si>
  <si>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</si>
  <si>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</si>
  <si>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</si>
  <si>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</si>
  <si>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</si>
  <si>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</si>
  <si>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</si>
  <si>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</si>
  <si>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</si>
  <si>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</si>
  <si>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</si>
  <si>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</si>
  <si>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</si>
  <si>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</si>
  <si>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</si>
  <si>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</si>
  <si>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</si>
  <si>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</si>
  <si>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</si>
  <si>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</si>
  <si>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</si>
  <si>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</si>
  <si>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</si>
  <si>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</si>
  <si>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</si>
  <si>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</si>
  <si>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</si>
  <si>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</si>
  <si>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</si>
  <si>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</si>
  <si>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</si>
  <si>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</si>
  <si>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</si>
  <si>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</si>
  <si>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</si>
  <si>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</si>
  <si>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</si>
  <si>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</si>
  <si>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</si>
  <si>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</si>
  <si>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</si>
  <si>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</si>
  <si>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</si>
  <si>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</si>
  <si>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</si>
  <si>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</si>
  <si>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</si>
  <si>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</si>
  <si>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</si>
  <si>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</si>
  <si>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</si>
  <si>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</si>
  <si>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</si>
  <si>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</si>
  <si>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</si>
  <si>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</si>
  <si>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</si>
  <si>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</si>
  <si>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</si>
  <si>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</si>
  <si>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</si>
  <si>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</si>
  <si>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</si>
  <si>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</si>
  <si>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</si>
  <si>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</si>
  <si>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</si>
  <si>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</si>
  <si>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</si>
  <si>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</si>
  <si>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</si>
  <si>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</si>
  <si>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</si>
  <si>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</si>
  <si>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</si>
  <si>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</si>
  <si>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</si>
  <si>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</si>
  <si>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</si>
  <si>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</si>
  <si>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</si>
  <si>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</si>
  <si>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</si>
  <si>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</si>
  <si>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</si>
  <si>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</si>
  <si>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</si>
  <si>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</si>
  <si>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</si>
  <si>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</si>
  <si>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</si>
  <si>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</si>
  <si>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</si>
  <si>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</si>
  <si>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</si>
  <si>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</si>
  <si>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</si>
  <si>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</si>
  <si>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</si>
  <si>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</si>
  <si>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</si>
  <si>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</si>
  <si>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</si>
  <si>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</si>
  <si>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</si>
  <si>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</si>
  <si>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</si>
  <si>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</si>
  <si>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</si>
  <si>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</si>
  <si>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</si>
  <si>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</si>
  <si>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</si>
  <si>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</si>
  <si>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</si>
  <si>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</si>
  <si>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</si>
  <si>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</si>
  <si>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</si>
  <si>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</si>
  <si>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</si>
  <si>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</si>
  <si>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</si>
  <si>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</si>
  <si>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</si>
  <si>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</si>
  <si>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</si>
  <si>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</si>
  <si>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</si>
  <si>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</si>
  <si>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</si>
  <si>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</si>
  <si>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</si>
  <si>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</si>
  <si>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</si>
  <si>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</si>
  <si>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</si>
  <si>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</si>
  <si>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</si>
  <si>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</si>
  <si>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</si>
  <si>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</si>
  <si>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</si>
  <si>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</si>
  <si>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</si>
  <si>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</si>
  <si>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</si>
  <si>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</si>
  <si>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</si>
  <si>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</si>
  <si>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</si>
  <si>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</si>
  <si>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</si>
  <si>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</si>
  <si>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</si>
  <si>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</si>
  <si>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</si>
  <si>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</si>
  <si>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</si>
  <si>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</si>
  <si>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</si>
  <si>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</si>
  <si>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</si>
  <si>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</si>
  <si>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</si>
  <si>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</si>
  <si>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</si>
  <si>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</si>
  <si>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</si>
  <si>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</si>
  <si>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</si>
  <si>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</si>
  <si>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</si>
  <si>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</si>
  <si>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</si>
  <si>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</si>
  <si>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</si>
  <si>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</si>
  <si>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</si>
  <si>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</si>
  <si>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</si>
  <si>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</si>
  <si>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</si>
  <si>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</si>
  <si>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</si>
  <si>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</si>
  <si>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</si>
  <si>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</si>
  <si>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</si>
  <si>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</si>
  <si>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</si>
  <si>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</si>
  <si>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</si>
  <si>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</si>
  <si>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</si>
  <si>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</si>
  <si>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</si>
  <si>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</si>
  <si>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</si>
  <si>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</si>
  <si>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</si>
  <si>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</si>
  <si>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</si>
  <si>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</si>
  <si>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</si>
  <si>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</si>
  <si>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</si>
  <si>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</si>
  <si>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</si>
  <si>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</si>
  <si>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</si>
  <si>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</si>
  <si>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</si>
  <si>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</si>
  <si>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</si>
  <si>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</si>
  <si>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</si>
  <si>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</si>
  <si>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</si>
  <si>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</si>
  <si>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</si>
  <si>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</si>
  <si>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</si>
  <si>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</si>
  <si>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</si>
  <si>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</si>
  <si>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</si>
  <si>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</si>
  <si>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</si>
  <si>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</si>
  <si>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</si>
  <si>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</si>
  <si>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</si>
  <si>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</si>
  <si>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</si>
  <si>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</si>
  <si>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</si>
  <si>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</si>
  <si>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</si>
  <si>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</si>
  <si>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</si>
  <si>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</si>
  <si>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</si>
  <si>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</si>
  <si>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</si>
  <si>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</si>
  <si>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</si>
  <si>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</si>
  <si>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</si>
  <si>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</si>
  <si>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</si>
  <si>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</si>
  <si>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</si>
  <si>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</si>
  <si>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</si>
  <si>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</si>
  <si>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</si>
  <si>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</si>
  <si>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</si>
  <si>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</si>
  <si>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</si>
  <si>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</si>
  <si>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</si>
  <si>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</si>
  <si>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</si>
  <si>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</si>
  <si>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</si>
  <si>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</si>
  <si>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</si>
  <si>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</si>
  <si>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</si>
  <si>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</si>
  <si>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</si>
  <si>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</si>
  <si>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</si>
  <si>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</si>
  <si>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</si>
  <si>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</si>
  <si>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</si>
  <si>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</si>
  <si>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</si>
  <si>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</si>
  <si>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</si>
  <si>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</si>
  <si>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</si>
  <si>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</si>
  <si>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</si>
  <si>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</si>
  <si>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</si>
  <si>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</si>
  <si>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</si>
  <si>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</si>
  <si>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</si>
  <si>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</si>
  <si>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</si>
  <si>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</si>
  <si>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</si>
  <si>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</si>
  <si>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</si>
  <si>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</si>
  <si>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</si>
  <si>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</si>
  <si>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</si>
  <si>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</si>
  <si>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</si>
  <si>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</si>
  <si>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</si>
  <si>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</si>
  <si>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</si>
  <si>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</si>
  <si>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</si>
  <si>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</si>
  <si>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</si>
  <si>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</si>
  <si>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</si>
  <si>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</si>
  <si>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</si>
  <si>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</si>
  <si>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</si>
  <si>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</si>
  <si>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</si>
  <si>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</si>
  <si>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</si>
  <si>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</si>
  <si>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</si>
  <si>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</si>
  <si>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</si>
  <si>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</si>
  <si>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</si>
  <si>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</si>
  <si>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</si>
  <si>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</si>
  <si>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</si>
  <si>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</si>
  <si>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</si>
  <si>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</si>
  <si>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</si>
  <si>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</si>
  <si>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</si>
  <si>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</si>
  <si>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</si>
  <si>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</si>
  <si>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</si>
  <si>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</si>
  <si>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</si>
  <si>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</si>
  <si>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</si>
  <si>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</si>
  <si>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</si>
  <si>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</si>
  <si>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</si>
  <si>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</si>
  <si>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</si>
  <si>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</si>
  <si>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</si>
  <si>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</si>
  <si>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</si>
  <si>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</si>
  <si>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</si>
  <si>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</si>
  <si>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</si>
  <si>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</si>
  <si>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</si>
  <si>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</si>
  <si>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</si>
  <si>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</si>
  <si>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</si>
  <si>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</si>
  <si>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</si>
  <si>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</si>
  <si>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</si>
  <si>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</si>
  <si>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</si>
  <si>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</si>
  <si>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</si>
  <si>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</si>
  <si>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</si>
  <si>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</si>
  <si>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</si>
  <si>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</si>
  <si>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</si>
  <si>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</si>
  <si>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</si>
  <si>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</si>
  <si>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</si>
  <si>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</si>
  <si>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</si>
  <si>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</si>
  <si>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</si>
  <si>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</si>
  <si>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</si>
  <si>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</si>
  <si>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</si>
  <si>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</si>
  <si>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</si>
  <si>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</si>
  <si>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</si>
  <si>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</si>
  <si>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</si>
  <si>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</si>
  <si>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</si>
  <si>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</si>
  <si>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</si>
  <si>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</si>
  <si>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</si>
  <si>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</si>
  <si>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</si>
  <si>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</si>
  <si>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</si>
  <si>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</si>
  <si>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</si>
  <si>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</si>
  <si>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</si>
  <si>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</si>
  <si>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</si>
  <si>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</si>
  <si>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</si>
  <si>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</si>
  <si>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</si>
  <si>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</si>
  <si>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</si>
  <si>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</si>
  <si>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</si>
  <si>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</si>
  <si>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</si>
  <si>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</si>
  <si>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</si>
  <si>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</si>
  <si>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</si>
  <si>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</si>
  <si>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</si>
  <si>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</si>
  <si>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</si>
  <si>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</si>
  <si>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</si>
  <si>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</si>
  <si>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</si>
  <si>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</si>
  <si>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</si>
  <si>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</si>
  <si>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</si>
  <si>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</si>
  <si>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</si>
  <si>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</si>
  <si>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</si>
  <si>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</si>
  <si>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</si>
  <si>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</si>
  <si>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</si>
  <si>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</si>
  <si>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</si>
  <si>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</si>
  <si>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</si>
  <si>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</si>
  <si>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</si>
  <si>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</si>
  <si>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</si>
  <si>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</si>
  <si>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</si>
  <si>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</si>
  <si>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</si>
  <si>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</si>
  <si>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</si>
  <si>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</si>
  <si>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</si>
  <si>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</si>
  <si>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</si>
  <si>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</si>
  <si>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</si>
  <si>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</si>
  <si>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</si>
  <si>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</si>
  <si>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</si>
  <si>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</si>
  <si>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</si>
  <si>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</si>
  <si>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</si>
  <si>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</si>
  <si>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</si>
  <si>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</si>
  <si>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</si>
  <si>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</si>
  <si>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</si>
  <si>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</si>
  <si>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</si>
  <si>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</si>
  <si>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</si>
  <si>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</si>
  <si>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</si>
  <si>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</si>
  <si>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</si>
  <si>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</si>
  <si>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</si>
  <si>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</si>
  <si>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</si>
  <si>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</si>
  <si>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</si>
  <si>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</si>
  <si>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</si>
  <si>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</si>
  <si>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</si>
  <si>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</si>
  <si>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</si>
  <si>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</si>
  <si>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</si>
  <si>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</si>
  <si>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</si>
  <si>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</si>
  <si>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</si>
  <si>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</si>
  <si>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</si>
  <si>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</si>
  <si>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</si>
  <si>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</si>
  <si>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</si>
  <si>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</si>
  <si>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</si>
  <si>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</si>
  <si>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</si>
  <si>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</si>
  <si>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</si>
  <si>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</si>
  <si>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</si>
  <si>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</si>
  <si>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</si>
  <si>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</si>
  <si>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</si>
  <si>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</si>
  <si>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</si>
  <si>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</si>
  <si>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</si>
  <si>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</si>
  <si>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</si>
  <si>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</si>
  <si>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</si>
  <si>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</si>
  <si>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</si>
  <si>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</si>
  <si>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</si>
  <si>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</si>
  <si>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</si>
  <si>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</si>
  <si>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</si>
  <si>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</si>
  <si>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</si>
  <si>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</si>
  <si>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</si>
  <si>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</si>
  <si>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</si>
  <si>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</si>
  <si>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</si>
  <si>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</si>
  <si>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</si>
  <si>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</si>
  <si>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</si>
  <si>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</si>
  <si>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</si>
  <si>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</si>
  <si>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</si>
  <si>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</si>
  <si>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</si>
  <si>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</si>
  <si>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</si>
  <si>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</si>
  <si>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</si>
  <si>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</si>
  <si>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</si>
  <si>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</si>
  <si>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</si>
  <si>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</si>
  <si>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</si>
  <si>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</si>
  <si>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</si>
  <si>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</si>
  <si>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</si>
  <si>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</si>
  <si>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</si>
  <si>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</si>
  <si>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</si>
  <si>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</si>
  <si>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</si>
  <si>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</si>
  <si>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</si>
  <si>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</si>
  <si>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</si>
  <si>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</si>
  <si>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</si>
  <si>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</si>
  <si>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</si>
  <si>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</si>
  <si>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</si>
  <si>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</si>
  <si>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</si>
  <si>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</si>
  <si>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</si>
  <si>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</si>
  <si>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</si>
  <si>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</si>
  <si>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</si>
  <si>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</si>
  <si>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</si>
  <si>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</si>
  <si>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</si>
  <si>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</si>
  <si>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</si>
  <si>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</si>
  <si>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</si>
  <si>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</si>
  <si>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</si>
  <si>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</si>
  <si>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</si>
  <si>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</si>
  <si>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</si>
  <si>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</si>
  <si>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</si>
  <si>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</si>
  <si>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</si>
  <si>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</si>
  <si>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</si>
  <si>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</si>
  <si>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</si>
  <si>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</si>
  <si>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</si>
  <si>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</si>
  <si>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</si>
  <si>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</si>
  <si>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</si>
  <si>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</si>
  <si>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</si>
  <si>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</si>
  <si>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</si>
  <si>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</si>
  <si>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</si>
  <si>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</si>
  <si>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</si>
  <si>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</si>
  <si>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</si>
  <si>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</si>
  <si>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</si>
  <si>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</si>
  <si>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</si>
  <si>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</si>
  <si>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</si>
  <si>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</si>
  <si>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</si>
  <si>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</si>
  <si>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</si>
  <si>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</si>
  <si>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</si>
  <si>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</si>
  <si>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</si>
  <si>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</si>
  <si>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</si>
  <si>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</si>
  <si>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</si>
  <si>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</si>
  <si>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</si>
  <si>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</si>
  <si>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</si>
  <si>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</si>
  <si>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</si>
  <si>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</si>
  <si>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</si>
  <si>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</si>
  <si>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</si>
  <si>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</si>
  <si>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</si>
  <si>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</si>
  <si>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</si>
  <si>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</si>
  <si>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</si>
  <si>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</si>
  <si>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</si>
  <si>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</si>
  <si>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</si>
  <si>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</si>
  <si>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</si>
  <si>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</si>
  <si>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</si>
  <si>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</si>
  <si>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</si>
  <si>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</si>
  <si>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</si>
  <si>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</si>
  <si>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</si>
  <si>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</si>
  <si>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</si>
  <si>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</si>
  <si>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</si>
  <si>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</si>
  <si>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</si>
  <si>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</si>
  <si>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</si>
  <si>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</si>
  <si>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</si>
  <si>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</si>
  <si>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</si>
  <si>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</si>
  <si>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</si>
  <si>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</si>
  <si>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</si>
  <si>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</si>
  <si>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</si>
  <si>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</si>
  <si>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</si>
  <si>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</si>
  <si>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</si>
  <si>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</si>
  <si>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</si>
  <si>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</si>
  <si>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</si>
  <si>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</si>
  <si>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</si>
  <si>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</si>
  <si>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</si>
  <si>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</si>
  <si>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</si>
  <si>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</si>
  <si>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</si>
  <si>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</si>
  <si>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</si>
  <si>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</si>
  <si>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</si>
  <si>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</si>
  <si>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</si>
  <si>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</si>
  <si>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</si>
  <si>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</si>
  <si>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</si>
  <si>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</si>
  <si>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</si>
  <si>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</si>
  <si>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</si>
  <si>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</si>
  <si>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</si>
  <si>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</si>
  <si>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</si>
  <si>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</si>
  <si>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</si>
  <si>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</si>
  <si>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</si>
  <si>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</si>
  <si>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</si>
  <si>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</si>
  <si>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</si>
  <si>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</si>
  <si>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</si>
  <si>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</si>
  <si>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</si>
  <si>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</si>
  <si>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</si>
  <si>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</si>
  <si>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</si>
  <si>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</si>
  <si>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</si>
  <si>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</si>
  <si>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</si>
  <si>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</si>
  <si>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</si>
  <si>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</si>
  <si>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</si>
  <si>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</si>
  <si>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</si>
  <si>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</si>
  <si>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</si>
  <si>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</si>
  <si>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</si>
  <si>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</si>
  <si>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</si>
  <si>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</si>
  <si>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</si>
  <si>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</si>
  <si>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</si>
  <si>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</si>
  <si>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</si>
  <si>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</si>
  <si>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</si>
  <si>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</si>
  <si>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</si>
  <si>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</si>
  <si>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</si>
  <si>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</si>
  <si>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</si>
  <si>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</si>
  <si>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</si>
  <si>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</si>
  <si>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</si>
  <si>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</si>
  <si>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</si>
  <si>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</si>
  <si>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</si>
  <si>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</si>
  <si>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</si>
  <si>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</si>
  <si>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</si>
  <si>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</si>
  <si>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</si>
  <si>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</si>
  <si>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</si>
  <si>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</si>
  <si>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</si>
  <si>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</si>
  <si>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</si>
  <si>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</si>
  <si>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</si>
  <si>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</si>
  <si>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</si>
  <si>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</si>
  <si>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</si>
  <si>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</si>
  <si>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</si>
  <si>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</si>
  <si>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</si>
  <si>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</si>
  <si>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</si>
  <si>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</si>
  <si>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</si>
  <si>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</si>
  <si>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</si>
  <si>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</si>
  <si>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</si>
  <si>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</si>
  <si>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</si>
  <si>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</si>
  <si>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</si>
  <si>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</si>
  <si>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</si>
  <si>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</si>
  <si>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</si>
  <si>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</si>
  <si>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</si>
  <si>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</si>
  <si>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</si>
  <si>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</si>
  <si>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</si>
  <si>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</si>
  <si>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</si>
  <si>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</si>
  <si>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</si>
  <si>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</si>
  <si>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</si>
  <si>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</si>
  <si>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</si>
  <si>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</si>
  <si>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</si>
  <si>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</si>
  <si>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</si>
  <si>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</si>
  <si>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</si>
  <si>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</si>
  <si>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</si>
  <si>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</si>
  <si>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</si>
  <si>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</si>
  <si>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</si>
  <si>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</si>
  <si>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</si>
  <si>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</si>
  <si>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</si>
  <si>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</si>
  <si>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</si>
  <si>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</si>
  <si>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</si>
  <si>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</si>
  <si>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</si>
  <si>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</si>
  <si>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</si>
  <si>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</si>
  <si>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</si>
  <si>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</si>
  <si>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</si>
  <si>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</si>
  <si>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</si>
  <si>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</si>
  <si>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</si>
  <si>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</si>
  <si>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</si>
  <si>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</si>
  <si>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</si>
  <si>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</si>
  <si>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</si>
  <si>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</si>
  <si>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</si>
  <si>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</si>
  <si>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</si>
  <si>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</si>
  <si>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</si>
  <si>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</si>
  <si>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</si>
  <si>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</si>
  <si>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</si>
  <si>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</si>
  <si>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</si>
  <si>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</si>
  <si>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</si>
  <si>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</si>
  <si>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</si>
  <si>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</si>
  <si>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</si>
  <si>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</si>
  <si>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</si>
  <si>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</si>
  <si>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</si>
  <si>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</si>
  <si>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</si>
  <si>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</si>
  <si>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</si>
  <si>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</si>
  <si>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</si>
  <si>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</si>
  <si>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</si>
  <si>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</si>
  <si>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</si>
  <si>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</si>
  <si>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</si>
  <si>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</si>
  <si>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</si>
  <si>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</si>
  <si>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</si>
  <si>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</si>
  <si>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</si>
  <si>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</si>
  <si>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</si>
  <si>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</si>
  <si>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</si>
  <si>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</si>
  <si>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</si>
  <si>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</si>
  <si>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</si>
  <si>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</si>
  <si>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</si>
  <si>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</si>
  <si>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</si>
  <si>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</si>
  <si>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</si>
  <si>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</si>
  <si>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</si>
  <si>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</si>
  <si>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</si>
  <si>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</si>
  <si>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</si>
  <si>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</si>
  <si>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</si>
  <si>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</si>
  <si>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</si>
  <si>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</si>
  <si>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</si>
  <si>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</si>
  <si>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</si>
  <si>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</si>
  <si>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</si>
  <si>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</si>
  <si>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</si>
  <si>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</si>
  <si>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</si>
  <si>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</si>
  <si>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</si>
  <si>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</si>
  <si>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</si>
  <si>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</si>
  <si>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</si>
  <si>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</si>
  <si>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</si>
  <si>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</si>
  <si>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</si>
  <si>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</si>
  <si>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</si>
  <si>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</si>
  <si>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</si>
  <si>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</si>
  <si>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</si>
  <si>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</si>
  <si>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</si>
  <si>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</si>
  <si>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</si>
  <si>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</si>
  <si>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</si>
  <si>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</si>
  <si>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</si>
  <si>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</si>
  <si>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</si>
  <si>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</si>
  <si>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</si>
  <si>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</si>
  <si>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</si>
  <si>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</si>
  <si>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</si>
  <si>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</si>
  <si>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</si>
  <si>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</si>
  <si>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</si>
  <si>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</si>
  <si>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</si>
  <si>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</si>
  <si>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</si>
  <si>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</si>
  <si>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</si>
  <si>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</si>
  <si>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</si>
  <si>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</si>
  <si>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</si>
  <si>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</si>
  <si>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</si>
  <si>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</si>
  <si>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</si>
  <si>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</si>
  <si>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</si>
  <si>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</si>
  <si>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</si>
  <si>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</si>
  <si>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</si>
  <si>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</si>
  <si>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</si>
  <si>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</si>
  <si>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</si>
  <si>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</si>
  <si>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</si>
  <si>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</si>
  <si>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</si>
  <si>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</si>
  <si>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</si>
  <si>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</si>
  <si>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</si>
  <si>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</si>
  <si>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</si>
  <si>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</si>
  <si>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</si>
  <si>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</si>
  <si>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</si>
  <si>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</si>
  <si>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</si>
  <si>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</si>
  <si>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</si>
  <si>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</si>
  <si>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</si>
  <si>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</si>
  <si>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</si>
  <si>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</si>
  <si>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</si>
  <si>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</si>
  <si>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</si>
  <si>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</si>
  <si>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</si>
  <si>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</si>
  <si>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</si>
  <si>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</si>
  <si>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</si>
  <si>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</si>
  <si>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</si>
  <si>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</si>
  <si>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</si>
  <si>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</si>
  <si>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</si>
  <si>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</si>
  <si>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</si>
  <si>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</si>
  <si>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</si>
  <si>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</si>
  <si>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</si>
  <si>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</si>
  <si>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</si>
  <si>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</si>
  <si>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</si>
  <si>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</si>
  <si>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</si>
  <si>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</si>
  <si>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</si>
  <si>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</si>
  <si>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</si>
  <si>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</si>
  <si>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</si>
  <si>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</si>
  <si>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</si>
  <si>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</si>
  <si>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</si>
  <si>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</si>
  <si>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</si>
  <si>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</si>
  <si>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</si>
  <si>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</si>
  <si>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</si>
  <si>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</si>
  <si>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</si>
  <si>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</si>
  <si>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</si>
  <si>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</si>
  <si>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</si>
  <si>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</si>
  <si>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</si>
  <si>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</si>
  <si>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</si>
  <si>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</si>
  <si>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</si>
  <si>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</si>
  <si>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</si>
  <si>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</si>
  <si>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</si>
  <si>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</si>
  <si>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</si>
  <si>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</si>
  <si>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</si>
  <si>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</si>
  <si>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</si>
  <si>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</si>
  <si>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</si>
  <si>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</si>
  <si>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</si>
  <si>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</si>
  <si>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</si>
  <si>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</si>
  <si>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</si>
  <si>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</si>
  <si>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</si>
  <si>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</si>
  <si>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</si>
  <si>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</si>
  <si>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</si>
  <si>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</si>
  <si>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</si>
  <si>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</si>
  <si>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</si>
  <si>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</si>
  <si>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</si>
  <si>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</si>
  <si>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</si>
  <si>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</si>
  <si>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</si>
  <si>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</si>
  <si>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</si>
  <si>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</si>
  <si>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</si>
  <si>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</si>
  <si>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</si>
  <si>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</si>
  <si>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</si>
  <si>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</si>
  <si>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</si>
  <si>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</si>
  <si>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</si>
  <si>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</si>
  <si>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</si>
  <si>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</si>
  <si>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</si>
  <si>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</si>
  <si>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</si>
  <si>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</si>
  <si>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</si>
  <si>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</si>
  <si>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</si>
  <si>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</si>
  <si>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</si>
  <si>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</si>
  <si>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</si>
  <si>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</si>
  <si>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</si>
  <si>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</si>
  <si>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</si>
  <si>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</si>
  <si>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</si>
  <si>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</si>
  <si>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</si>
  <si>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</si>
  <si>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</si>
  <si>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</si>
  <si>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</si>
  <si>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</si>
  <si>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</si>
  <si>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</si>
  <si>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</si>
  <si>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</si>
  <si>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</si>
  <si>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</si>
  <si>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</si>
  <si>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</si>
  <si>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</si>
  <si>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</si>
  <si>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</si>
  <si>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</si>
  <si>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</si>
  <si>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</si>
  <si>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</si>
  <si>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</si>
  <si>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</si>
  <si>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</si>
  <si>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</si>
  <si>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</si>
  <si>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</si>
  <si>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</si>
  <si>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</si>
  <si>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</si>
  <si>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</si>
  <si>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</si>
  <si>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</si>
  <si>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</si>
  <si>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</si>
  <si>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</si>
  <si>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</si>
  <si>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</si>
  <si>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</si>
  <si>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</si>
  <si>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</si>
  <si>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</si>
  <si>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</si>
  <si>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</si>
  <si>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</si>
  <si>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</si>
  <si>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</si>
  <si>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</si>
  <si>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</si>
  <si>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</si>
  <si>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</si>
  <si>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</si>
  <si>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</si>
  <si>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</si>
  <si>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</si>
  <si>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</si>
  <si>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</si>
  <si>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</si>
  <si>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</si>
  <si>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</si>
  <si>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</si>
  <si>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</si>
  <si>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</si>
  <si>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</si>
  <si>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</si>
  <si>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</si>
  <si>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</si>
  <si>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</si>
  <si>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</si>
  <si>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</si>
  <si>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</si>
  <si>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</si>
  <si>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</si>
  <si>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</si>
  <si>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</si>
  <si>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</si>
  <si>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</si>
  <si>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</si>
  <si>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</si>
  <si>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</si>
  <si>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</si>
  <si>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</si>
  <si>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</si>
  <si>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</si>
  <si>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</si>
  <si>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</si>
  <si>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</si>
  <si>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</si>
  <si>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</si>
  <si>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</si>
  <si>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</si>
  <si>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</si>
  <si>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</si>
  <si>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</si>
  <si>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</si>
  <si>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</si>
  <si>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</si>
  <si>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</si>
  <si>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</si>
  <si>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</si>
  <si>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</si>
  <si>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</si>
  <si>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</si>
  <si>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</si>
  <si>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</si>
  <si>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</si>
  <si>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</si>
  <si>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</si>
  <si>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</si>
  <si>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</si>
  <si>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</si>
  <si>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</si>
  <si>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</si>
  <si>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</si>
  <si>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</si>
  <si>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</si>
  <si>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</si>
  <si>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</si>
  <si>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</si>
  <si>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</si>
  <si>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</si>
  <si>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</si>
  <si>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</si>
  <si>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</si>
  <si>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</si>
  <si>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</si>
  <si>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</si>
  <si>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</si>
  <si>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</si>
  <si>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</si>
  <si>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</si>
  <si>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</si>
  <si>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</si>
  <si>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</si>
  <si>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</si>
  <si>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</si>
  <si>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</si>
  <si>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</si>
  <si>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</si>
  <si>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</si>
  <si>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</si>
  <si>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</si>
  <si>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</si>
  <si>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</si>
  <si>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</si>
  <si>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</si>
  <si>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</si>
  <si>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</si>
  <si>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</si>
  <si>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</si>
  <si>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</si>
  <si>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</si>
  <si>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</si>
  <si>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</si>
  <si>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</si>
  <si>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</si>
  <si>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</si>
  <si>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</si>
  <si>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</si>
  <si>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</si>
  <si>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</si>
  <si>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</si>
  <si>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</si>
  <si>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</si>
  <si>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</si>
  <si>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</si>
  <si>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</si>
  <si>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</si>
  <si>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</si>
  <si>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</si>
  <si>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</si>
  <si>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</si>
  <si>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</si>
  <si>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</si>
  <si>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</si>
  <si>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</si>
  <si>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</si>
  <si>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</si>
  <si>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</si>
  <si>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</si>
  <si>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</si>
  <si>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</si>
  <si>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</si>
  <si>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</si>
  <si>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</si>
  <si>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</si>
  <si>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</si>
  <si>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</si>
  <si>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</si>
  <si>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</si>
  <si>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</si>
  <si>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</si>
  <si>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</si>
  <si>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</si>
  <si>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</si>
  <si>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</si>
  <si>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</si>
  <si>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</si>
  <si>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</si>
  <si>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</si>
  <si>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</si>
  <si>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</si>
  <si>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</si>
  <si>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</si>
  <si>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</si>
  <si>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</si>
  <si>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</si>
  <si>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</si>
  <si>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</si>
  <si>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</si>
  <si>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</si>
  <si>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</si>
  <si>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</si>
  <si>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</si>
  <si>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</si>
  <si>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</si>
  <si>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</si>
  <si>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</si>
  <si>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</si>
  <si>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</si>
  <si>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</si>
  <si>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</si>
  <si>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</si>
  <si>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</si>
  <si>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</si>
  <si>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</si>
  <si>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</si>
  <si>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</si>
  <si>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</si>
  <si>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</si>
  <si>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</si>
  <si>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</si>
  <si>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</si>
  <si>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</si>
  <si>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</si>
  <si>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</si>
  <si>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</si>
  <si>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</si>
  <si>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</si>
  <si>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</si>
  <si>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</si>
  <si>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</si>
  <si>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</si>
  <si>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</si>
  <si>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</si>
  <si>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</si>
  <si>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</si>
  <si>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</si>
  <si>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</si>
  <si>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</si>
  <si>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</si>
  <si>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</si>
  <si>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</si>
  <si>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</si>
  <si>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</si>
  <si>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</si>
  <si>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</si>
  <si>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</si>
  <si>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</si>
  <si>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</si>
  <si>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</si>
  <si>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</si>
  <si>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</si>
  <si>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</si>
  <si>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</si>
  <si>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</si>
  <si>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</si>
  <si>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</si>
  <si>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</si>
  <si>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</si>
  <si>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</si>
  <si>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</si>
  <si>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</si>
  <si>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</si>
  <si>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</si>
  <si>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</si>
  <si>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</si>
  <si>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</si>
  <si>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</si>
  <si>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</si>
  <si>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</si>
  <si>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</si>
  <si>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</si>
  <si>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</si>
  <si>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</si>
  <si>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</si>
  <si>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</si>
  <si>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</si>
  <si>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</si>
  <si>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</si>
  <si>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</si>
  <si>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</si>
  <si>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</si>
  <si>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</si>
  <si>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</si>
  <si>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</si>
  <si>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</si>
  <si>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</si>
  <si>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</si>
  <si>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</si>
  <si>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</si>
  <si>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</si>
  <si>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</si>
  <si>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</si>
  <si>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</si>
  <si>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</si>
  <si>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</si>
  <si>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</si>
  <si>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</si>
  <si>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</si>
  <si>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</si>
  <si>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</si>
  <si>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</si>
  <si>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</si>
  <si>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</si>
  <si>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</si>
  <si>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</si>
  <si>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</si>
  <si>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</si>
  <si>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</si>
  <si>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</si>
  <si>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</si>
  <si>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</si>
  <si>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</si>
  <si>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</si>
  <si>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</si>
  <si>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</si>
  <si>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</si>
  <si>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</si>
  <si>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</si>
  <si>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</si>
  <si>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</si>
  <si>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</si>
  <si>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</si>
  <si>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</si>
  <si>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</si>
  <si>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</si>
  <si>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</si>
  <si>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</si>
  <si>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</si>
  <si>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</si>
  <si>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</si>
  <si>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</si>
  <si>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</si>
  <si>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</si>
  <si>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СУ Г. С. Раковски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</si>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</sst>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214" fillId="26" borderId="0" applyNumberFormat="0" applyBorder="0" applyAlignment="0" applyProtection="0"/>
    <xf numFmtId="0" fontId="215" fillId="27" borderId="1" applyNumberFormat="0" applyAlignment="0" applyProtection="0"/>
    <xf numFmtId="0" fontId="21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29" borderId="0" applyNumberFormat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5" fillId="30" borderId="1" applyNumberFormat="0" applyAlignment="0" applyProtection="0"/>
    <xf numFmtId="0" fontId="226" fillId="0" borderId="6" applyNumberFormat="0" applyFill="0" applyAlignment="0" applyProtection="0"/>
    <xf numFmtId="0" fontId="227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8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9" fillId="27" borderId="8" applyNumberFormat="0" applyAlignment="0" applyProtection="0"/>
    <xf numFmtId="9" fontId="0" fillId="0" borderId="0" applyFon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44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3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5" fillId="32" borderId="12" xfId="0" applyNumberFormat="1" applyFont="1" applyFill="1" applyBorder="1" applyAlignment="1" applyProtection="1">
      <alignment horizontal="center"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37" fillId="42" borderId="14" xfId="66" applyFont="1" applyFill="1" applyBorder="1" applyAlignment="1">
      <alignment horizontal="left" vertical="center" wrapText="1"/>
      <protection/>
    </xf>
    <xf numFmtId="0" fontId="238" fillId="42" borderId="15" xfId="66" applyFont="1" applyFill="1" applyBorder="1" applyAlignment="1">
      <alignment horizontal="center" vertical="center" wrapText="1"/>
      <protection/>
    </xf>
    <xf numFmtId="0" fontId="237" fillId="42" borderId="16" xfId="58" applyFont="1" applyFill="1" applyBorder="1" applyAlignment="1">
      <alignment horizontal="center" vertical="center" wrapText="1"/>
      <protection/>
    </xf>
    <xf numFmtId="0" fontId="237" fillId="42" borderId="17" xfId="58" applyFont="1" applyFill="1" applyBorder="1" applyAlignment="1">
      <alignment horizontal="center" vertical="center"/>
      <protection/>
    </xf>
    <xf numFmtId="0" fontId="237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39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0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1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1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1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0" fillId="32" borderId="17" xfId="58" applyNumberFormat="1" applyFont="1" applyFill="1" applyBorder="1" applyAlignment="1">
      <alignment horizontal="right" vertical="center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/>
    </xf>
    <xf numFmtId="3" fontId="240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1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0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2" fillId="42" borderId="49" xfId="66" applyFont="1" applyFill="1" applyBorder="1" applyAlignment="1" applyProtection="1" quotePrefix="1">
      <alignment horizontal="right" vertical="center"/>
      <protection/>
    </xf>
    <xf numFmtId="0" fontId="236" fillId="42" borderId="50" xfId="66" applyFont="1" applyFill="1" applyBorder="1" applyAlignment="1" applyProtection="1">
      <alignment horizontal="right" vertical="center"/>
      <protection/>
    </xf>
    <xf numFmtId="0" fontId="237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3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4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5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5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4" fillId="47" borderId="14" xfId="58" applyFont="1" applyFill="1" applyBorder="1" applyAlignment="1" applyProtection="1">
      <alignment vertical="center"/>
      <protection/>
    </xf>
    <xf numFmtId="0" fontId="244" fillId="47" borderId="15" xfId="58" applyFont="1" applyFill="1" applyBorder="1" applyAlignment="1" applyProtection="1">
      <alignment horizontal="center" vertical="center"/>
      <protection/>
    </xf>
    <xf numFmtId="0" fontId="245" fillId="47" borderId="16" xfId="58" applyFont="1" applyFill="1" applyBorder="1" applyAlignment="1" applyProtection="1">
      <alignment horizontal="center" vertical="center" wrapText="1"/>
      <protection/>
    </xf>
    <xf numFmtId="0" fontId="246" fillId="47" borderId="20" xfId="58" applyFont="1" applyFill="1" applyBorder="1" applyAlignment="1" applyProtection="1">
      <alignment horizontal="center" vertical="center"/>
      <protection/>
    </xf>
    <xf numFmtId="0" fontId="246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7" fillId="48" borderId="17" xfId="58" applyNumberFormat="1" applyFont="1" applyFill="1" applyBorder="1" applyAlignment="1" applyProtection="1">
      <alignment horizontal="center" vertical="center" wrapText="1"/>
      <protection/>
    </xf>
    <xf numFmtId="1" fontId="247" fillId="48" borderId="12" xfId="58" applyNumberFormat="1" applyFont="1" applyFill="1" applyBorder="1" applyAlignment="1" applyProtection="1">
      <alignment horizontal="center" vertical="center" wrapText="1"/>
      <protection/>
    </xf>
    <xf numFmtId="1" fontId="247" fillId="48" borderId="18" xfId="58" applyNumberFormat="1" applyFont="1" applyFill="1" applyBorder="1" applyAlignment="1" applyProtection="1">
      <alignment horizontal="center" vertical="center" wrapText="1"/>
      <protection/>
    </xf>
    <xf numFmtId="0" fontId="248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4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47" fillId="48" borderId="40" xfId="66" applyNumberFormat="1" applyFont="1" applyFill="1" applyBorder="1" applyAlignment="1" applyProtection="1" quotePrefix="1">
      <alignment horizontal="right" vertical="center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3" fontId="244" fillId="48" borderId="17" xfId="58" applyNumberFormat="1" applyFont="1" applyFill="1" applyBorder="1" applyAlignment="1" applyProtection="1">
      <alignment horizontal="right" vertical="center"/>
      <protection/>
    </xf>
    <xf numFmtId="3" fontId="244" fillId="48" borderId="12" xfId="58" applyNumberFormat="1" applyFont="1" applyFill="1" applyBorder="1" applyAlignment="1" applyProtection="1">
      <alignment horizontal="right" vertical="center"/>
      <protection/>
    </xf>
    <xf numFmtId="3" fontId="244" fillId="48" borderId="18" xfId="58" applyNumberFormat="1" applyFont="1" applyFill="1" applyBorder="1" applyAlignment="1" applyProtection="1">
      <alignment horizontal="right" vertical="center"/>
      <protection/>
    </xf>
    <xf numFmtId="0" fontId="249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47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7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47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0" fillId="39" borderId="84" xfId="66" applyNumberFormat="1" applyFont="1" applyFill="1" applyBorder="1" applyAlignment="1" applyProtection="1" quotePrefix="1">
      <alignment horizontal="right" vertical="center"/>
      <protection/>
    </xf>
    <xf numFmtId="0" fontId="250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47" fillId="32" borderId="40" xfId="66" applyNumberFormat="1" applyFont="1" applyFill="1" applyBorder="1" applyAlignment="1" applyProtection="1">
      <alignment horizontal="right"/>
      <protection/>
    </xf>
    <xf numFmtId="3" fontId="247" fillId="32" borderId="61" xfId="58" applyNumberFormat="1" applyFont="1" applyFill="1" applyBorder="1" applyAlignment="1" applyProtection="1">
      <alignment horizontal="right" vertical="center"/>
      <protection/>
    </xf>
    <xf numFmtId="3" fontId="244" fillId="32" borderId="17" xfId="58" applyNumberFormat="1" applyFont="1" applyFill="1" applyBorder="1" applyAlignment="1" applyProtection="1">
      <alignment horizontal="right" vertical="center"/>
      <protection/>
    </xf>
    <xf numFmtId="3" fontId="244" fillId="32" borderId="12" xfId="58" applyNumberFormat="1" applyFont="1" applyFill="1" applyBorder="1" applyAlignment="1" applyProtection="1">
      <alignment horizontal="right" vertical="center"/>
      <protection/>
    </xf>
    <xf numFmtId="3" fontId="244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1" fillId="47" borderId="49" xfId="66" applyNumberFormat="1" applyFont="1" applyFill="1" applyBorder="1" applyAlignment="1" applyProtection="1">
      <alignment horizontal="right" vertical="center"/>
      <protection/>
    </xf>
    <xf numFmtId="0" fontId="246" fillId="47" borderId="50" xfId="66" applyFont="1" applyFill="1" applyBorder="1" applyAlignment="1" applyProtection="1">
      <alignment horizontal="right" vertical="center"/>
      <protection/>
    </xf>
    <xf numFmtId="0" fontId="247" fillId="47" borderId="51" xfId="68" applyFont="1" applyFill="1" applyBorder="1" applyAlignment="1" applyProtection="1">
      <alignment horizontal="center" vertical="center" wrapText="1"/>
      <protection/>
    </xf>
    <xf numFmtId="3" fontId="247" fillId="47" borderId="89" xfId="58" applyNumberFormat="1" applyFont="1" applyFill="1" applyBorder="1" applyAlignment="1" applyProtection="1">
      <alignment horizontal="right" vertical="center"/>
      <protection/>
    </xf>
    <xf numFmtId="3" fontId="244" fillId="47" borderId="49" xfId="58" applyNumberFormat="1" applyFont="1" applyFill="1" applyBorder="1" applyAlignment="1" applyProtection="1">
      <alignment horizontal="right" vertical="center"/>
      <protection/>
    </xf>
    <xf numFmtId="3" fontId="244" fillId="47" borderId="50" xfId="58" applyNumberFormat="1" applyFont="1" applyFill="1" applyBorder="1" applyAlignment="1" applyProtection="1">
      <alignment horizontal="right" vertical="center"/>
      <protection/>
    </xf>
    <xf numFmtId="3" fontId="244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2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6" fillId="32" borderId="12" xfId="58" applyFont="1" applyFill="1" applyBorder="1" applyAlignment="1" applyProtection="1">
      <alignment horizontal="center" vertical="center"/>
      <protection/>
    </xf>
    <xf numFmtId="0" fontId="253" fillId="49" borderId="14" xfId="58" applyFont="1" applyFill="1" applyBorder="1" applyAlignment="1" applyProtection="1">
      <alignment vertical="center"/>
      <protection/>
    </xf>
    <xf numFmtId="0" fontId="253" fillId="49" borderId="15" xfId="58" applyFont="1" applyFill="1" applyBorder="1" applyAlignment="1" applyProtection="1">
      <alignment horizontal="center" vertical="center"/>
      <protection/>
    </xf>
    <xf numFmtId="0" fontId="254" fillId="49" borderId="16" xfId="58" applyFont="1" applyFill="1" applyBorder="1" applyAlignment="1" applyProtection="1">
      <alignment horizontal="center" vertical="center" wrapText="1"/>
      <protection/>
    </xf>
    <xf numFmtId="0" fontId="255" fillId="49" borderId="23" xfId="58" applyFont="1" applyFill="1" applyBorder="1" applyAlignment="1" applyProtection="1" quotePrefix="1">
      <alignment horizontal="center" vertical="center"/>
      <protection/>
    </xf>
    <xf numFmtId="0" fontId="255" fillId="49" borderId="24" xfId="58" applyFont="1" applyFill="1" applyBorder="1" applyAlignment="1" applyProtection="1">
      <alignment horizontal="center" vertical="center"/>
      <protection/>
    </xf>
    <xf numFmtId="0" fontId="256" fillId="0" borderId="91" xfId="66" applyFont="1" applyFill="1" applyBorder="1" applyAlignment="1" applyProtection="1">
      <alignment horizontal="center" vertical="center" wrapText="1"/>
      <protection/>
    </xf>
    <xf numFmtId="1" fontId="254" fillId="5" borderId="23" xfId="58" applyNumberFormat="1" applyFont="1" applyFill="1" applyBorder="1" applyAlignment="1" applyProtection="1">
      <alignment horizontal="center" vertical="center" wrapText="1"/>
      <protection/>
    </xf>
    <xf numFmtId="1" fontId="254" fillId="5" borderId="92" xfId="58" applyNumberFormat="1" applyFont="1" applyFill="1" applyBorder="1" applyAlignment="1" applyProtection="1">
      <alignment horizontal="center" vertical="center" wrapText="1"/>
      <protection/>
    </xf>
    <xf numFmtId="1" fontId="254" fillId="5" borderId="22" xfId="58" applyNumberFormat="1" applyFont="1" applyFill="1" applyBorder="1" applyAlignment="1" applyProtection="1">
      <alignment horizontal="center" vertical="center" wrapText="1"/>
      <protection/>
    </xf>
    <xf numFmtId="0" fontId="257" fillId="49" borderId="19" xfId="58" applyFont="1" applyFill="1" applyBorder="1" applyAlignment="1" applyProtection="1">
      <alignment horizontal="center" vertical="center" wrapText="1"/>
      <protection/>
    </xf>
    <xf numFmtId="0" fontId="258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3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5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59" fillId="5" borderId="40" xfId="66" applyNumberFormat="1" applyFont="1" applyFill="1" applyBorder="1" applyAlignment="1" applyProtection="1" quotePrefix="1">
      <alignment horizontal="right" vertical="center"/>
      <protection/>
    </xf>
    <xf numFmtId="3" fontId="253" fillId="5" borderId="17" xfId="58" applyNumberFormat="1" applyFont="1" applyFill="1" applyBorder="1" applyAlignment="1" applyProtection="1">
      <alignment vertical="center"/>
      <protection/>
    </xf>
    <xf numFmtId="3" fontId="253" fillId="5" borderId="12" xfId="58" applyNumberFormat="1" applyFont="1" applyFill="1" applyBorder="1" applyAlignment="1" applyProtection="1">
      <alignment vertical="center"/>
      <protection/>
    </xf>
    <xf numFmtId="3" fontId="253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1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1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59" fillId="5" borderId="40" xfId="66" applyNumberFormat="1" applyFont="1" applyFill="1" applyBorder="1" applyAlignment="1" quotePrefix="1">
      <alignment horizontal="right" vertical="center"/>
      <protection/>
    </xf>
    <xf numFmtId="3" fontId="253" fillId="5" borderId="17" xfId="58" applyNumberFormat="1" applyFont="1" applyFill="1" applyBorder="1" applyAlignment="1">
      <alignment vertical="center"/>
      <protection/>
    </xf>
    <xf numFmtId="3" fontId="253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1" fillId="45" borderId="22" xfId="58" applyNumberFormat="1" applyFont="1" applyFill="1" applyBorder="1" applyAlignment="1" applyProtection="1">
      <alignment horizontal="center" vertical="center"/>
      <protection/>
    </xf>
    <xf numFmtId="3" fontId="253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3" fillId="5" borderId="17" xfId="58" applyNumberFormat="1" applyFont="1" applyFill="1" applyBorder="1" applyAlignment="1" applyProtection="1">
      <alignment vertical="center"/>
      <protection locked="0"/>
    </xf>
    <xf numFmtId="3" fontId="253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1" fillId="45" borderId="29" xfId="58" applyNumberFormat="1" applyFont="1" applyFill="1" applyBorder="1" applyAlignment="1" applyProtection="1">
      <alignment horizontal="center" vertical="center"/>
      <protection/>
    </xf>
    <xf numFmtId="188" fontId="241" fillId="45" borderId="27" xfId="58" applyNumberFormat="1" applyFont="1" applyFill="1" applyBorder="1" applyAlignment="1" applyProtection="1">
      <alignment horizontal="center" vertical="center"/>
      <protection/>
    </xf>
    <xf numFmtId="188" fontId="241" fillId="45" borderId="33" xfId="58" applyNumberFormat="1" applyFont="1" applyFill="1" applyBorder="1" applyAlignment="1" applyProtection="1">
      <alignment horizontal="center" vertical="center"/>
      <protection/>
    </xf>
    <xf numFmtId="188" fontId="241" fillId="45" borderId="31" xfId="58" applyNumberFormat="1" applyFont="1" applyFill="1" applyBorder="1" applyAlignment="1" applyProtection="1">
      <alignment horizontal="center" vertical="center"/>
      <protection/>
    </xf>
    <xf numFmtId="188" fontId="241" fillId="45" borderId="42" xfId="58" applyNumberFormat="1" applyFont="1" applyFill="1" applyBorder="1" applyAlignment="1" applyProtection="1">
      <alignment horizontal="center" vertical="center"/>
      <protection/>
    </xf>
    <xf numFmtId="188" fontId="241" fillId="45" borderId="43" xfId="58" applyNumberFormat="1" applyFont="1" applyFill="1" applyBorder="1" applyAlignment="1" applyProtection="1">
      <alignment horizontal="center" vertical="center"/>
      <protection/>
    </xf>
    <xf numFmtId="0" fontId="260" fillId="49" borderId="49" xfId="66" applyFont="1" applyFill="1" applyBorder="1" applyAlignment="1" quotePrefix="1">
      <alignment horizontal="right" vertical="center"/>
      <protection/>
    </xf>
    <xf numFmtId="0" fontId="255" fillId="49" borderId="50" xfId="66" applyFont="1" applyFill="1" applyBorder="1" applyAlignment="1">
      <alignment horizontal="right" vertical="center"/>
      <protection/>
    </xf>
    <xf numFmtId="0" fontId="254" fillId="49" borderId="51" xfId="66" applyFont="1" applyFill="1" applyBorder="1" applyAlignment="1">
      <alignment horizontal="center" vertical="center" wrapText="1"/>
      <protection/>
    </xf>
    <xf numFmtId="3" fontId="253" fillId="49" borderId="49" xfId="58" applyNumberFormat="1" applyFont="1" applyFill="1" applyBorder="1" applyAlignment="1">
      <alignment vertical="center"/>
      <protection/>
    </xf>
    <xf numFmtId="3" fontId="253" fillId="49" borderId="50" xfId="58" applyNumberFormat="1" applyFont="1" applyFill="1" applyBorder="1" applyAlignment="1">
      <alignment vertical="center"/>
      <protection/>
    </xf>
    <xf numFmtId="0" fontId="258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3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0" fillId="49" borderId="49" xfId="66" applyFont="1" applyFill="1" applyBorder="1" applyAlignment="1" applyProtection="1" quotePrefix="1">
      <alignment horizontal="right" vertical="center"/>
      <protection/>
    </xf>
    <xf numFmtId="0" fontId="255" fillId="49" borderId="50" xfId="66" applyFont="1" applyFill="1" applyBorder="1" applyAlignment="1" applyProtection="1">
      <alignment horizontal="right" vertical="center"/>
      <protection/>
    </xf>
    <xf numFmtId="0" fontId="254" fillId="49" borderId="51" xfId="66" applyFont="1" applyFill="1" applyBorder="1" applyAlignment="1" applyProtection="1">
      <alignment horizontal="center" vertical="center" wrapText="1"/>
      <protection/>
    </xf>
    <xf numFmtId="3" fontId="254" fillId="49" borderId="89" xfId="58" applyNumberFormat="1" applyFont="1" applyFill="1" applyBorder="1" applyAlignment="1" applyProtection="1">
      <alignment vertical="center"/>
      <protection/>
    </xf>
    <xf numFmtId="3" fontId="253" fillId="49" borderId="49" xfId="58" applyNumberFormat="1" applyFont="1" applyFill="1" applyBorder="1" applyAlignment="1" applyProtection="1">
      <alignment vertical="center"/>
      <protection/>
    </xf>
    <xf numFmtId="3" fontId="253" fillId="49" borderId="50" xfId="58" applyNumberFormat="1" applyFont="1" applyFill="1" applyBorder="1" applyAlignment="1" applyProtection="1">
      <alignment vertical="center"/>
      <protection/>
    </xf>
    <xf numFmtId="3" fontId="253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1" fillId="39" borderId="103" xfId="62" applyFont="1" applyFill="1" applyBorder="1" applyProtection="1">
      <alignment/>
      <protection/>
    </xf>
    <xf numFmtId="190" fontId="261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2" fillId="52" borderId="104" xfId="58" applyFont="1" applyFill="1" applyBorder="1" applyAlignment="1" applyProtection="1" quotePrefix="1">
      <alignment vertical="center"/>
      <protection/>
    </xf>
    <xf numFmtId="0" fontId="263" fillId="52" borderId="105" xfId="58" applyFont="1" applyFill="1" applyBorder="1" applyAlignment="1" applyProtection="1">
      <alignment horizontal="center" vertical="center"/>
      <protection/>
    </xf>
    <xf numFmtId="0" fontId="262" fillId="52" borderId="106" xfId="58" applyFont="1" applyFill="1" applyBorder="1" applyAlignment="1" applyProtection="1" quotePrefix="1">
      <alignment horizontal="center" vertical="center" wrapText="1"/>
      <protection/>
    </xf>
    <xf numFmtId="0" fontId="264" fillId="52" borderId="17" xfId="58" applyFont="1" applyFill="1" applyBorder="1" applyAlignment="1" applyProtection="1" quotePrefix="1">
      <alignment horizontal="center" vertical="center"/>
      <protection/>
    </xf>
    <xf numFmtId="0" fontId="264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2" fillId="39" borderId="23" xfId="58" applyNumberFormat="1" applyFont="1" applyFill="1" applyBorder="1" applyAlignment="1" applyProtection="1">
      <alignment horizontal="center" vertical="center" wrapText="1"/>
      <protection/>
    </xf>
    <xf numFmtId="1" fontId="262" fillId="39" borderId="92" xfId="58" applyNumberFormat="1" applyFont="1" applyFill="1" applyBorder="1" applyAlignment="1" applyProtection="1">
      <alignment horizontal="center" vertical="center" wrapText="1"/>
      <protection/>
    </xf>
    <xf numFmtId="1" fontId="262" fillId="39" borderId="22" xfId="58" applyNumberFormat="1" applyFont="1" applyFill="1" applyBorder="1" applyAlignment="1" applyProtection="1">
      <alignment horizontal="center" vertical="center" wrapText="1"/>
      <protection/>
    </xf>
    <xf numFmtId="0" fontId="265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3" fillId="39" borderId="0" xfId="58" applyFont="1" applyFill="1" applyBorder="1" applyAlignment="1" applyProtection="1">
      <alignment horizontal="left" vertical="center" wrapText="1"/>
      <protection/>
    </xf>
    <xf numFmtId="181" fontId="262" fillId="4" borderId="40" xfId="66" applyNumberFormat="1" applyFont="1" applyFill="1" applyBorder="1" applyAlignment="1" quotePrefix="1">
      <alignment horizontal="right" vertical="center"/>
      <protection/>
    </xf>
    <xf numFmtId="3" fontId="262" fillId="4" borderId="61" xfId="58" applyNumberFormat="1" applyFont="1" applyFill="1" applyBorder="1" applyAlignment="1" applyProtection="1">
      <alignment vertical="center"/>
      <protection/>
    </xf>
    <xf numFmtId="3" fontId="263" fillId="4" borderId="17" xfId="58" applyNumberFormat="1" applyFont="1" applyFill="1" applyBorder="1" applyAlignment="1">
      <alignment vertical="center"/>
      <protection/>
    </xf>
    <xf numFmtId="3" fontId="263" fillId="4" borderId="12" xfId="58" applyNumberFormat="1" applyFont="1" applyFill="1" applyBorder="1" applyAlignment="1" applyProtection="1">
      <alignment vertical="center"/>
      <protection/>
    </xf>
    <xf numFmtId="3" fontId="263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1" fillId="53" borderId="30" xfId="58" applyNumberFormat="1" applyFont="1" applyFill="1" applyBorder="1" applyAlignment="1" applyProtection="1">
      <alignment horizontal="center" vertical="center"/>
      <protection/>
    </xf>
    <xf numFmtId="188" fontId="241" fillId="53" borderId="34" xfId="58" applyNumberFormat="1" applyFont="1" applyFill="1" applyBorder="1" applyAlignment="1" applyProtection="1">
      <alignment horizontal="center" vertical="center"/>
      <protection/>
    </xf>
    <xf numFmtId="188" fontId="241" fillId="53" borderId="44" xfId="58" applyNumberFormat="1" applyFont="1" applyFill="1" applyBorder="1" applyAlignment="1" applyProtection="1">
      <alignment horizontal="center" vertical="center"/>
      <protection/>
    </xf>
    <xf numFmtId="3" fontId="263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3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1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1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2" fillId="4" borderId="61" xfId="58" applyNumberFormat="1" applyFont="1" applyFill="1" applyBorder="1" applyAlignment="1" applyProtection="1">
      <alignment horizontal="right" vertical="center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/>
    </xf>
    <xf numFmtId="3" fontId="263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3" fillId="4" borderId="17" xfId="58" applyNumberFormat="1" applyFont="1" applyFill="1" applyBorder="1" applyAlignment="1" applyProtection="1">
      <alignment horizontal="right" vertical="center"/>
      <protection locked="0"/>
    </xf>
    <xf numFmtId="3" fontId="263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2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2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2" fillId="4" borderId="20" xfId="66" applyNumberFormat="1" applyFont="1" applyFill="1" applyBorder="1" applyAlignment="1" quotePrefix="1">
      <alignment horizontal="right" vertical="center"/>
      <protection/>
    </xf>
    <xf numFmtId="3" fontId="262" fillId="4" borderId="19" xfId="58" applyNumberFormat="1" applyFont="1" applyFill="1" applyBorder="1" applyAlignment="1" applyProtection="1">
      <alignment vertical="center"/>
      <protection/>
    </xf>
    <xf numFmtId="3" fontId="263" fillId="4" borderId="23" xfId="58" applyNumberFormat="1" applyFont="1" applyFill="1" applyBorder="1" applyAlignment="1" applyProtection="1">
      <alignment vertical="center"/>
      <protection/>
    </xf>
    <xf numFmtId="3" fontId="263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3" fillId="45" borderId="62" xfId="58" applyNumberFormat="1" applyFont="1" applyFill="1" applyBorder="1" applyAlignment="1" applyProtection="1">
      <alignment horizontal="center" vertical="center"/>
      <protection/>
    </xf>
    <xf numFmtId="188" fontId="233" fillId="45" borderId="64" xfId="58" applyNumberFormat="1" applyFont="1" applyFill="1" applyBorder="1" applyAlignment="1" applyProtection="1">
      <alignment horizontal="center" vertical="center"/>
      <protection/>
    </xf>
    <xf numFmtId="188" fontId="233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1" fillId="45" borderId="87" xfId="58" applyNumberFormat="1" applyFont="1" applyFill="1" applyBorder="1" applyAlignment="1" applyProtection="1">
      <alignment horizontal="center" vertical="center"/>
      <protection/>
    </xf>
    <xf numFmtId="188" fontId="241" fillId="45" borderId="84" xfId="58" applyNumberFormat="1" applyFont="1" applyFill="1" applyBorder="1" applyAlignment="1" applyProtection="1">
      <alignment horizontal="center" vertical="center"/>
      <protection/>
    </xf>
    <xf numFmtId="188" fontId="241" fillId="53" borderId="88" xfId="58" applyNumberFormat="1" applyFont="1" applyFill="1" applyBorder="1" applyAlignment="1" applyProtection="1">
      <alignment horizontal="center" vertical="center"/>
      <protection/>
    </xf>
    <xf numFmtId="188" fontId="241" fillId="53" borderId="39" xfId="58" applyNumberFormat="1" applyFont="1" applyFill="1" applyBorder="1" applyAlignment="1" applyProtection="1">
      <alignment horizontal="center" vertical="center"/>
      <protection/>
    </xf>
    <xf numFmtId="178" fontId="266" fillId="52" borderId="113" xfId="66" applyNumberFormat="1" applyFont="1" applyFill="1" applyBorder="1" applyAlignment="1">
      <alignment horizontal="right" vertical="center"/>
      <protection/>
    </xf>
    <xf numFmtId="181" fontId="264" fillId="52" borderId="50" xfId="66" applyNumberFormat="1" applyFont="1" applyFill="1" applyBorder="1" applyAlignment="1" quotePrefix="1">
      <alignment horizontal="right" vertical="center"/>
      <protection/>
    </xf>
    <xf numFmtId="0" fontId="262" fillId="52" borderId="114" xfId="66" applyFont="1" applyFill="1" applyBorder="1" applyAlignment="1">
      <alignment horizontal="center" vertical="center" wrapText="1"/>
      <protection/>
    </xf>
    <xf numFmtId="3" fontId="262" fillId="52" borderId="89" xfId="58" applyNumberFormat="1" applyFont="1" applyFill="1" applyBorder="1" applyAlignment="1" applyProtection="1">
      <alignment vertical="center"/>
      <protection/>
    </xf>
    <xf numFmtId="3" fontId="263" fillId="52" borderId="49" xfId="58" applyNumberFormat="1" applyFont="1" applyFill="1" applyBorder="1" applyAlignment="1">
      <alignment vertical="center"/>
      <protection/>
    </xf>
    <xf numFmtId="3" fontId="263" fillId="52" borderId="115" xfId="58" applyNumberFormat="1" applyFont="1" applyFill="1" applyBorder="1" applyAlignment="1">
      <alignment vertical="center"/>
      <protection/>
    </xf>
    <xf numFmtId="3" fontId="263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1" fillId="39" borderId="103" xfId="62" applyNumberFormat="1" applyFont="1" applyFill="1" applyBorder="1" applyProtection="1">
      <alignment/>
      <protection/>
    </xf>
    <xf numFmtId="190" fontId="267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68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69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0" fillId="48" borderId="12" xfId="58" applyFont="1" applyFill="1" applyBorder="1" applyAlignment="1" applyProtection="1">
      <alignment horizontal="center" vertical="center"/>
      <protection locked="0"/>
    </xf>
    <xf numFmtId="3" fontId="270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69" fillId="39" borderId="0" xfId="58" applyFont="1" applyFill="1" applyAlignment="1">
      <alignment vertical="center"/>
      <protection/>
    </xf>
    <xf numFmtId="0" fontId="269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4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1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2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3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3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4" fillId="39" borderId="25" xfId="0" applyNumberFormat="1" applyFont="1" applyFill="1" applyBorder="1" applyAlignment="1" applyProtection="1" quotePrefix="1">
      <alignment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4" fillId="39" borderId="105" xfId="0" applyNumberFormat="1" applyFont="1" applyFill="1" applyBorder="1" applyAlignment="1" applyProtection="1" quotePrefix="1">
      <alignment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0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76" fillId="32" borderId="0" xfId="64" applyFont="1" applyFill="1" applyProtection="1">
      <alignment/>
      <protection/>
    </xf>
    <xf numFmtId="0" fontId="239" fillId="32" borderId="0" xfId="61" applyFont="1" applyFill="1" applyAlignment="1" applyProtection="1">
      <alignment horizontal="center" vertical="center"/>
      <protection/>
    </xf>
    <xf numFmtId="0" fontId="277" fillId="32" borderId="0" xfId="70" applyFont="1" applyFill="1" applyBorder="1" applyAlignment="1" applyProtection="1">
      <alignment horizontal="left"/>
      <protection/>
    </xf>
    <xf numFmtId="0" fontId="240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38" fillId="32" borderId="0" xfId="0" applyNumberFormat="1" applyFont="1" applyFill="1" applyBorder="1" applyAlignment="1" applyProtection="1">
      <alignment horizontal="left"/>
      <protection/>
    </xf>
    <xf numFmtId="0" fontId="239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78" fillId="39" borderId="12" xfId="64" applyNumberFormat="1" applyFont="1" applyFill="1" applyBorder="1" applyAlignment="1" applyProtection="1">
      <alignment horizontal="center" vertical="center"/>
      <protection/>
    </xf>
    <xf numFmtId="186" fontId="27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2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0" fillId="32" borderId="0" xfId="58" applyFont="1" applyFill="1" applyBorder="1" applyAlignment="1" applyProtection="1" quotePrefix="1">
      <alignment/>
      <protection/>
    </xf>
    <xf numFmtId="0" fontId="279" fillId="32" borderId="0" xfId="61" applyFont="1" applyFill="1" applyBorder="1" applyAlignment="1" applyProtection="1">
      <alignment horizontal="right"/>
      <protection/>
    </xf>
    <xf numFmtId="0" fontId="270" fillId="32" borderId="0" xfId="64" applyFont="1" applyFill="1" applyBorder="1" applyAlignment="1" applyProtection="1">
      <alignment horizontal="right"/>
      <protection/>
    </xf>
    <xf numFmtId="186" fontId="280" fillId="39" borderId="12" xfId="70" applyNumberFormat="1" applyFont="1" applyFill="1" applyBorder="1" applyAlignment="1" applyProtection="1">
      <alignment horizontal="center" vertical="center"/>
      <protection/>
    </xf>
    <xf numFmtId="0" fontId="278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1" fillId="32" borderId="0" xfId="64" applyFont="1" applyFill="1" applyBorder="1" applyAlignment="1" applyProtection="1">
      <alignment horizontal="center"/>
      <protection/>
    </xf>
    <xf numFmtId="189" fontId="240" fillId="32" borderId="0" xfId="71" applyNumberFormat="1" applyFont="1" applyFill="1" applyBorder="1" applyAlignment="1" applyProtection="1">
      <alignment/>
      <protection/>
    </xf>
    <xf numFmtId="38" fontId="240" fillId="32" borderId="0" xfId="71" applyNumberFormat="1" applyFont="1" applyFill="1" applyBorder="1" applyProtection="1">
      <alignment/>
      <protection/>
    </xf>
    <xf numFmtId="0" fontId="240" fillId="32" borderId="0" xfId="71" applyNumberFormat="1" applyFont="1" applyFill="1" applyAlignment="1" applyProtection="1">
      <alignment/>
      <protection/>
    </xf>
    <xf numFmtId="0" fontId="279" fillId="32" borderId="0" xfId="61" applyFont="1" applyFill="1" applyBorder="1" applyAlignment="1" applyProtection="1" quotePrefix="1">
      <alignment horizontal="left"/>
      <protection/>
    </xf>
    <xf numFmtId="0" fontId="282" fillId="32" borderId="0" xfId="61" applyFont="1" applyFill="1" applyBorder="1" applyAlignment="1" applyProtection="1">
      <alignment/>
      <protection/>
    </xf>
    <xf numFmtId="179" fontId="283" fillId="39" borderId="12" xfId="58" applyNumberFormat="1" applyFont="1" applyFill="1" applyBorder="1" applyAlignment="1" applyProtection="1">
      <alignment horizontal="center" vertical="center"/>
      <protection/>
    </xf>
    <xf numFmtId="0" fontId="284" fillId="58" borderId="0" xfId="61" applyFont="1" applyFill="1" applyAlignment="1" applyProtection="1" quotePrefix="1">
      <alignment horizontal="center"/>
      <protection/>
    </xf>
    <xf numFmtId="179" fontId="84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85" fillId="42" borderId="126" xfId="61" applyNumberFormat="1" applyFont="1" applyFill="1" applyBorder="1" applyAlignment="1" applyProtection="1" quotePrefix="1">
      <alignment horizontal="center" wrapText="1"/>
      <protection/>
    </xf>
    <xf numFmtId="195" fontId="286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37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88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85" fillId="42" borderId="132" xfId="61" applyNumberFormat="1" applyFont="1" applyFill="1" applyBorder="1" applyAlignment="1" applyProtection="1" quotePrefix="1">
      <alignment horizontal="center"/>
      <protection/>
    </xf>
    <xf numFmtId="179" fontId="289" fillId="42" borderId="132" xfId="61" applyNumberFormat="1" applyFont="1" applyFill="1" applyBorder="1" applyAlignment="1" applyProtection="1" quotePrefix="1">
      <alignment horizontal="center"/>
      <protection/>
    </xf>
    <xf numFmtId="196" fontId="239" fillId="61" borderId="132" xfId="61" applyNumberFormat="1" applyFont="1" applyFill="1" applyBorder="1" applyAlignment="1" applyProtection="1" quotePrefix="1">
      <alignment horizontal="center"/>
      <protection/>
    </xf>
    <xf numFmtId="179" fontId="237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88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75" fillId="39" borderId="82" xfId="61" applyNumberFormat="1" applyFont="1" applyFill="1" applyBorder="1" applyAlignment="1" applyProtection="1" quotePrefix="1">
      <alignment/>
      <protection/>
    </xf>
    <xf numFmtId="189" fontId="274" fillId="39" borderId="82" xfId="61" applyNumberFormat="1" applyFont="1" applyFill="1" applyBorder="1" applyAlignment="1" applyProtection="1" quotePrefix="1">
      <alignment/>
      <protection/>
    </xf>
    <xf numFmtId="189" fontId="274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3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74" fillId="32" borderId="105" xfId="61" applyNumberFormat="1" applyFont="1" applyFill="1" applyBorder="1" applyAlignment="1" applyProtection="1" quotePrefix="1">
      <alignment/>
      <protection/>
    </xf>
    <xf numFmtId="189" fontId="274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74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90" fillId="32" borderId="0" xfId="70" applyFont="1" applyFill="1" applyAlignment="1" applyProtection="1">
      <alignment horizontal="right"/>
      <protection/>
    </xf>
    <xf numFmtId="198" fontId="238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1" fillId="39" borderId="98" xfId="70" applyFont="1" applyFill="1" applyBorder="1" applyProtection="1">
      <alignment/>
      <protection/>
    </xf>
    <xf numFmtId="0" fontId="91" fillId="39" borderId="15" xfId="70" applyFont="1" applyFill="1" applyBorder="1" applyProtection="1">
      <alignment/>
      <protection/>
    </xf>
    <xf numFmtId="0" fontId="91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2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1" fillId="66" borderId="159" xfId="61" applyNumberFormat="1" applyFont="1" applyFill="1" applyBorder="1" applyAlignment="1" applyProtection="1">
      <alignment horizontal="center"/>
      <protection/>
    </xf>
    <xf numFmtId="190" fontId="82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2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1" fillId="39" borderId="130" xfId="70" applyFont="1" applyFill="1" applyBorder="1" applyProtection="1">
      <alignment/>
      <protection/>
    </xf>
    <xf numFmtId="0" fontId="91" fillId="39" borderId="151" xfId="70" applyFont="1" applyFill="1" applyBorder="1" applyProtection="1">
      <alignment/>
      <protection/>
    </xf>
    <xf numFmtId="0" fontId="91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2" fillId="65" borderId="166" xfId="61" applyNumberFormat="1" applyFont="1" applyFill="1" applyBorder="1" applyAlignment="1" applyProtection="1">
      <alignment horizontal="center"/>
      <protection/>
    </xf>
    <xf numFmtId="190" fontId="81" fillId="66" borderId="165" xfId="61" applyNumberFormat="1" applyFont="1" applyFill="1" applyBorder="1" applyAlignment="1" applyProtection="1">
      <alignment horizontal="center"/>
      <protection/>
    </xf>
    <xf numFmtId="190" fontId="82" fillId="66" borderId="166" xfId="61" applyNumberFormat="1" applyFont="1" applyFill="1" applyBorder="1" applyAlignment="1" applyProtection="1">
      <alignment horizontal="center"/>
      <protection/>
    </xf>
    <xf numFmtId="190" fontId="82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1" fillId="65" borderId="159" xfId="61" applyNumberFormat="1" applyFont="1" applyFill="1" applyBorder="1" applyAlignment="1" applyProtection="1">
      <alignment horizontal="center"/>
      <protection/>
    </xf>
    <xf numFmtId="190" fontId="292" fillId="65" borderId="160" xfId="61" applyNumberFormat="1" applyFont="1" applyFill="1" applyBorder="1" applyAlignment="1" applyProtection="1">
      <alignment horizontal="center"/>
      <protection/>
    </xf>
    <xf numFmtId="190" fontId="293" fillId="66" borderId="159" xfId="61" applyNumberFormat="1" applyFont="1" applyFill="1" applyBorder="1" applyAlignment="1" applyProtection="1">
      <alignment horizontal="center"/>
      <protection/>
    </xf>
    <xf numFmtId="190" fontId="294" fillId="66" borderId="160" xfId="61" applyNumberFormat="1" applyFont="1" applyFill="1" applyBorder="1" applyAlignment="1" applyProtection="1">
      <alignment horizontal="center"/>
      <protection/>
    </xf>
    <xf numFmtId="190" fontId="295" fillId="67" borderId="161" xfId="61" applyNumberFormat="1" applyFont="1" applyFill="1" applyBorder="1" applyAlignment="1" applyProtection="1">
      <alignment horizontal="center"/>
      <protection/>
    </xf>
    <xf numFmtId="190" fontId="296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1" fillId="65" borderId="165" xfId="61" applyNumberFormat="1" applyFont="1" applyFill="1" applyBorder="1" applyAlignment="1" applyProtection="1">
      <alignment horizontal="center"/>
      <protection/>
    </xf>
    <xf numFmtId="190" fontId="292" fillId="65" borderId="166" xfId="61" applyNumberFormat="1" applyFont="1" applyFill="1" applyBorder="1" applyAlignment="1" applyProtection="1">
      <alignment horizontal="center"/>
      <protection/>
    </xf>
    <xf numFmtId="190" fontId="293" fillId="66" borderId="165" xfId="61" applyNumberFormat="1" applyFont="1" applyFill="1" applyBorder="1" applyAlignment="1" applyProtection="1">
      <alignment horizontal="center"/>
      <protection/>
    </xf>
    <xf numFmtId="190" fontId="294" fillId="66" borderId="166" xfId="61" applyNumberFormat="1" applyFont="1" applyFill="1" applyBorder="1" applyAlignment="1" applyProtection="1">
      <alignment horizontal="center"/>
      <protection/>
    </xf>
    <xf numFmtId="190" fontId="295" fillId="67" borderId="167" xfId="61" applyNumberFormat="1" applyFont="1" applyFill="1" applyBorder="1" applyAlignment="1" applyProtection="1">
      <alignment horizontal="center"/>
      <protection/>
    </xf>
    <xf numFmtId="190" fontId="296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2" fillId="0" borderId="0" xfId="61" applyProtection="1">
      <alignment/>
      <protection/>
    </xf>
    <xf numFmtId="0" fontId="212" fillId="0" borderId="0" xfId="61" applyNumberFormat="1" applyProtection="1">
      <alignment/>
      <protection/>
    </xf>
    <xf numFmtId="186" fontId="235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7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297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0" fillId="48" borderId="12" xfId="58" applyNumberFormat="1" applyFont="1" applyFill="1" applyBorder="1" applyAlignment="1" applyProtection="1">
      <alignment horizontal="center" vertical="center"/>
      <protection/>
    </xf>
    <xf numFmtId="3" fontId="270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4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298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4" fillId="48" borderId="17" xfId="58" applyNumberFormat="1" applyFont="1" applyFill="1" applyBorder="1" applyAlignment="1" applyProtection="1">
      <alignment horizontal="right" vertical="center"/>
      <protection locked="0"/>
    </xf>
    <xf numFmtId="3" fontId="244" fillId="48" borderId="12" xfId="58" applyNumberFormat="1" applyFont="1" applyFill="1" applyBorder="1" applyAlignment="1" applyProtection="1">
      <alignment horizontal="right" vertical="center"/>
      <protection locked="0"/>
    </xf>
    <xf numFmtId="3" fontId="244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4" fillId="32" borderId="17" xfId="58" applyNumberFormat="1" applyFont="1" applyFill="1" applyBorder="1" applyAlignment="1" applyProtection="1">
      <alignment horizontal="right" vertical="center"/>
      <protection locked="0"/>
    </xf>
    <xf numFmtId="3" fontId="244" fillId="32" borderId="12" xfId="58" applyNumberFormat="1" applyFont="1" applyFill="1" applyBorder="1" applyAlignment="1" applyProtection="1">
      <alignment horizontal="right" vertical="center"/>
      <protection locked="0"/>
    </xf>
    <xf numFmtId="3" fontId="244" fillId="32" borderId="18" xfId="58" applyNumberFormat="1" applyFont="1" applyFill="1" applyBorder="1" applyAlignment="1" applyProtection="1">
      <alignment horizontal="right" vertical="center"/>
      <protection locked="0"/>
    </xf>
    <xf numFmtId="200" fontId="247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7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69" fillId="39" borderId="91" xfId="58" applyFont="1" applyFill="1" applyBorder="1" applyAlignment="1">
      <alignment horizontal="center" vertical="center" wrapText="1"/>
      <protection/>
    </xf>
    <xf numFmtId="182" fontId="296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1" fillId="45" borderId="17" xfId="58" applyNumberFormat="1" applyFont="1" applyFill="1" applyBorder="1" applyAlignment="1" applyProtection="1">
      <alignment horizontal="center" vertical="center"/>
      <protection/>
    </xf>
    <xf numFmtId="188" fontId="241" fillId="45" borderId="12" xfId="58" applyNumberFormat="1" applyFont="1" applyFill="1" applyBorder="1" applyAlignment="1" applyProtection="1">
      <alignment horizontal="center" vertical="center"/>
      <protection/>
    </xf>
    <xf numFmtId="188" fontId="241" fillId="45" borderId="18" xfId="58" applyNumberFormat="1" applyFont="1" applyFill="1" applyBorder="1" applyAlignment="1" applyProtection="1">
      <alignment horizontal="center" vertical="center"/>
      <protection/>
    </xf>
    <xf numFmtId="0" fontId="246" fillId="47" borderId="49" xfId="66" applyFont="1" applyFill="1" applyBorder="1" applyAlignment="1" applyProtection="1">
      <alignment horizontal="right" vertical="center"/>
      <protection/>
    </xf>
    <xf numFmtId="188" fontId="241" fillId="45" borderId="75" xfId="58" applyNumberFormat="1" applyFont="1" applyFill="1" applyBorder="1" applyAlignment="1" applyProtection="1">
      <alignment horizontal="center" vertical="center"/>
      <protection/>
    </xf>
    <xf numFmtId="188" fontId="241" fillId="45" borderId="72" xfId="58" applyNumberFormat="1" applyFont="1" applyFill="1" applyBorder="1" applyAlignment="1" applyProtection="1">
      <alignment horizontal="center" vertical="center"/>
      <protection/>
    </xf>
    <xf numFmtId="188" fontId="241" fillId="45" borderId="70" xfId="58" applyNumberFormat="1" applyFont="1" applyFill="1" applyBorder="1" applyAlignment="1" applyProtection="1">
      <alignment horizontal="center" vertical="center"/>
      <protection/>
    </xf>
    <xf numFmtId="188" fontId="241" fillId="45" borderId="67" xfId="58" applyNumberFormat="1" applyFont="1" applyFill="1" applyBorder="1" applyAlignment="1" applyProtection="1">
      <alignment horizontal="center" vertical="center"/>
      <protection/>
    </xf>
    <xf numFmtId="188" fontId="241" fillId="53" borderId="87" xfId="58" applyNumberFormat="1" applyFont="1" applyFill="1" applyBorder="1" applyAlignment="1" applyProtection="1">
      <alignment horizontal="center" vertical="center"/>
      <protection/>
    </xf>
    <xf numFmtId="188" fontId="241" fillId="53" borderId="84" xfId="58" applyNumberFormat="1" applyFont="1" applyFill="1" applyBorder="1" applyAlignment="1" applyProtection="1">
      <alignment horizontal="center" vertical="center"/>
      <protection/>
    </xf>
    <xf numFmtId="188" fontId="241" fillId="48" borderId="17" xfId="58" applyNumberFormat="1" applyFont="1" applyFill="1" applyBorder="1" applyAlignment="1" applyProtection="1">
      <alignment horizontal="center" vertical="center"/>
      <protection/>
    </xf>
    <xf numFmtId="188" fontId="241" fillId="48" borderId="12" xfId="58" applyNumberFormat="1" applyFont="1" applyFill="1" applyBorder="1" applyAlignment="1" applyProtection="1">
      <alignment horizontal="center" vertical="center"/>
      <protection/>
    </xf>
    <xf numFmtId="188" fontId="241" fillId="48" borderId="18" xfId="58" applyNumberFormat="1" applyFont="1" applyFill="1" applyBorder="1" applyAlignment="1" applyProtection="1">
      <alignment horizontal="center" vertical="center"/>
      <protection/>
    </xf>
    <xf numFmtId="188" fontId="241" fillId="4" borderId="18" xfId="58" applyNumberFormat="1" applyFont="1" applyFill="1" applyBorder="1" applyAlignment="1" applyProtection="1">
      <alignment horizontal="center" vertical="center"/>
      <protection/>
    </xf>
    <xf numFmtId="188" fontId="241" fillId="5" borderId="18" xfId="58" applyNumberFormat="1" applyFont="1" applyFill="1" applyBorder="1" applyAlignment="1" applyProtection="1">
      <alignment horizontal="center" vertical="center"/>
      <protection/>
    </xf>
    <xf numFmtId="188" fontId="241" fillId="45" borderId="38" xfId="58" applyNumberFormat="1" applyFont="1" applyFill="1" applyBorder="1" applyAlignment="1" applyProtection="1">
      <alignment horizontal="center" vertical="center"/>
      <protection/>
    </xf>
    <xf numFmtId="188" fontId="241" fillId="45" borderId="36" xfId="58" applyNumberFormat="1" applyFont="1" applyFill="1" applyBorder="1" applyAlignment="1" applyProtection="1">
      <alignment horizontal="center" vertical="center"/>
      <protection/>
    </xf>
    <xf numFmtId="188" fontId="241" fillId="32" borderId="17" xfId="58" applyNumberFormat="1" applyFont="1" applyFill="1" applyBorder="1" applyAlignment="1" applyProtection="1">
      <alignment horizontal="center" vertical="center"/>
      <protection/>
    </xf>
    <xf numFmtId="188" fontId="241" fillId="32" borderId="12" xfId="58" applyNumberFormat="1" applyFont="1" applyFill="1" applyBorder="1" applyAlignment="1" applyProtection="1">
      <alignment horizontal="center" vertical="center"/>
      <protection/>
    </xf>
    <xf numFmtId="188" fontId="241" fillId="32" borderId="18" xfId="58" applyNumberFormat="1" applyFont="1" applyFill="1" applyBorder="1" applyAlignment="1" applyProtection="1">
      <alignment horizontal="center" vertical="center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299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0" fillId="70" borderId="0" xfId="60" applyFont="1" applyFill="1" applyBorder="1">
      <alignment/>
      <protection/>
    </xf>
    <xf numFmtId="0" fontId="300" fillId="70" borderId="0" xfId="60" applyFont="1" applyFill="1" applyBorder="1" applyAlignment="1">
      <alignment/>
      <protection/>
    </xf>
    <xf numFmtId="0" fontId="300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0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26" fillId="71" borderId="12" xfId="58" applyNumberFormat="1" applyFont="1" applyFill="1" applyBorder="1" applyProtection="1">
      <alignment/>
      <protection locked="0"/>
    </xf>
    <xf numFmtId="49" fontId="301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1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1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1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5" fillId="71" borderId="66" xfId="58" applyNumberFormat="1" applyFont="1" applyFill="1" applyBorder="1" applyAlignment="1" quotePrefix="1">
      <alignment horizontal="center"/>
      <protection/>
    </xf>
    <xf numFmtId="0" fontId="302" fillId="71" borderId="66" xfId="58" applyFont="1" applyFill="1" applyBorder="1">
      <alignment/>
      <protection/>
    </xf>
    <xf numFmtId="49" fontId="301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3" fillId="71" borderId="98" xfId="67" applyFont="1" applyFill="1" applyBorder="1">
      <alignment/>
      <protection/>
    </xf>
    <xf numFmtId="0" fontId="10" fillId="72" borderId="0" xfId="67" applyFont="1" applyFill="1" applyBorder="1" applyAlignment="1" quotePrefix="1">
      <alignment horizontal="left"/>
      <protection/>
    </xf>
    <xf numFmtId="49" fontId="304" fillId="71" borderId="97" xfId="58" applyNumberFormat="1" applyFont="1" applyFill="1" applyBorder="1" applyAlignment="1">
      <alignment horizontal="center"/>
      <protection/>
    </xf>
    <xf numFmtId="182" fontId="305" fillId="71" borderId="61" xfId="58" applyNumberFormat="1" applyFont="1" applyFill="1" applyBorder="1" applyAlignment="1">
      <alignment horizontal="left"/>
      <protection/>
    </xf>
    <xf numFmtId="182" fontId="306" fillId="71" borderId="61" xfId="58" applyNumberFormat="1" applyFont="1" applyFill="1" applyBorder="1" applyAlignment="1">
      <alignment horizontal="left"/>
      <protection/>
    </xf>
    <xf numFmtId="0" fontId="302" fillId="71" borderId="142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302" fillId="71" borderId="111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02" fillId="71" borderId="64" xfId="58" applyFont="1" applyFill="1" applyBorder="1" applyAlignment="1">
      <alignment horizontal="left"/>
      <protection/>
    </xf>
    <xf numFmtId="0" fontId="300" fillId="0" borderId="0" xfId="60" applyFont="1" applyFill="1" applyBorder="1" quotePrefix="1">
      <alignment/>
      <protection/>
    </xf>
    <xf numFmtId="182" fontId="300" fillId="0" borderId="0" xfId="60" applyNumberFormat="1" applyFont="1" applyFill="1" applyBorder="1">
      <alignment/>
      <protection/>
    </xf>
    <xf numFmtId="0" fontId="302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09" fillId="71" borderId="66" xfId="58" applyFont="1" applyFill="1" applyBorder="1">
      <alignment/>
      <protection/>
    </xf>
    <xf numFmtId="182" fontId="310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05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2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1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1" fillId="71" borderId="176" xfId="58" applyFont="1" applyFill="1" applyBorder="1" applyAlignment="1">
      <alignment horizontal="left"/>
      <protection/>
    </xf>
    <xf numFmtId="0" fontId="307" fillId="0" borderId="0" xfId="58" applyNumberFormat="1" applyFont="1" applyFill="1" applyBorder="1" applyAlignment="1" quotePrefix="1">
      <alignment horizontal="center"/>
      <protection/>
    </xf>
    <xf numFmtId="0" fontId="311" fillId="0" borderId="0" xfId="58" applyFont="1" applyFill="1" applyBorder="1" applyAlignment="1">
      <alignment horizontal="left"/>
      <protection/>
    </xf>
    <xf numFmtId="0" fontId="300" fillId="70" borderId="12" xfId="60" applyFont="1" applyFill="1" applyBorder="1">
      <alignment/>
      <protection/>
    </xf>
    <xf numFmtId="0" fontId="300" fillId="70" borderId="12" xfId="60" applyFont="1" applyFill="1" applyBorder="1" applyAlignment="1">
      <alignment/>
      <protection/>
    </xf>
    <xf numFmtId="0" fontId="300" fillId="73" borderId="12" xfId="60" applyFont="1" applyFill="1" applyBorder="1">
      <alignment/>
      <protection/>
    </xf>
    <xf numFmtId="0" fontId="300" fillId="0" borderId="12" xfId="60" applyFont="1" applyFill="1" applyBorder="1">
      <alignment/>
      <protection/>
    </xf>
    <xf numFmtId="14" fontId="300" fillId="71" borderId="12" xfId="60" applyNumberFormat="1" applyFont="1" applyFill="1" applyBorder="1" applyAlignment="1">
      <alignment horizontal="left"/>
      <protection/>
    </xf>
    <xf numFmtId="49" fontId="235" fillId="32" borderId="12" xfId="58" applyNumberFormat="1" applyFont="1" applyFill="1" applyBorder="1" applyAlignment="1" applyProtection="1">
      <alignment horizontal="center" vertical="center"/>
      <protection locked="0"/>
    </xf>
    <xf numFmtId="49" fontId="247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04" fillId="71" borderId="97" xfId="58" applyNumberFormat="1" applyFont="1" applyFill="1" applyBorder="1" applyAlignment="1">
      <alignment horizontal="center"/>
      <protection/>
    </xf>
    <xf numFmtId="49" fontId="312" fillId="71" borderId="66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01" fillId="71" borderId="63" xfId="58" applyNumberFormat="1" applyFont="1" applyFill="1" applyBorder="1" applyAlignment="1" quotePrefix="1">
      <alignment horizontal="center"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49" fontId="301" fillId="71" borderId="129" xfId="58" applyNumberFormat="1" applyFont="1" applyFill="1" applyBorder="1" applyAlignment="1" quotePrefix="1">
      <alignment horizontal="center"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49" fontId="245" fillId="71" borderId="64" xfId="58" applyNumberFormat="1" applyFont="1" applyFill="1" applyBorder="1" applyAlignment="1" quotePrefix="1">
      <alignment horizontal="center"/>
      <protection/>
    </xf>
    <xf numFmtId="49" fontId="296" fillId="39" borderId="13" xfId="58" applyNumberFormat="1" applyFont="1" applyFill="1" applyBorder="1" applyAlignment="1" applyProtection="1">
      <alignment horizontal="center" vertical="center" wrapText="1"/>
      <protection/>
    </xf>
    <xf numFmtId="0" fontId="237" fillId="32" borderId="23" xfId="0" applyFont="1" applyFill="1" applyBorder="1" applyAlignment="1" applyProtection="1">
      <alignment horizontal="center" vertical="center" wrapText="1"/>
      <protection/>
    </xf>
    <xf numFmtId="0" fontId="237" fillId="32" borderId="24" xfId="0" applyFont="1" applyFill="1" applyBorder="1" applyAlignment="1" applyProtection="1">
      <alignment horizontal="center" vertical="center" wrapText="1"/>
      <protection/>
    </xf>
    <xf numFmtId="0" fontId="237" fillId="32" borderId="22" xfId="0" applyFont="1" applyFill="1" applyBorder="1" applyAlignment="1" applyProtection="1">
      <alignment horizontal="center" vertical="center" wrapText="1"/>
      <protection/>
    </xf>
    <xf numFmtId="0" fontId="269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8" fillId="74" borderId="0" xfId="60" applyFill="1">
      <alignment/>
      <protection/>
    </xf>
    <xf numFmtId="0" fontId="228" fillId="74" borderId="0" xfId="60" applyFill="1" applyAlignment="1">
      <alignment/>
      <protection/>
    </xf>
    <xf numFmtId="0" fontId="228" fillId="32" borderId="0" xfId="60" applyFill="1">
      <alignment/>
      <protection/>
    </xf>
    <xf numFmtId="0" fontId="228" fillId="32" borderId="0" xfId="60" applyFill="1" applyAlignment="1">
      <alignment/>
      <protection/>
    </xf>
    <xf numFmtId="188" fontId="241" fillId="27" borderId="31" xfId="58" applyNumberFormat="1" applyFont="1" applyFill="1" applyBorder="1" applyAlignment="1" applyProtection="1">
      <alignment horizontal="center" vertical="center"/>
      <protection/>
    </xf>
    <xf numFmtId="188" fontId="241" fillId="4" borderId="97" xfId="58" applyNumberFormat="1" applyFont="1" applyFill="1" applyBorder="1" applyAlignment="1" applyProtection="1">
      <alignment horizontal="center" vertical="center"/>
      <protection/>
    </xf>
    <xf numFmtId="188" fontId="241" fillId="4" borderId="17" xfId="58" applyNumberFormat="1" applyFont="1" applyFill="1" applyBorder="1" applyAlignment="1" applyProtection="1">
      <alignment horizontal="center" vertical="center"/>
      <protection/>
    </xf>
    <xf numFmtId="188" fontId="241" fillId="4" borderId="13" xfId="58" applyNumberFormat="1" applyFont="1" applyFill="1" applyBorder="1" applyAlignment="1" applyProtection="1">
      <alignment horizontal="center" vertical="center"/>
      <protection/>
    </xf>
    <xf numFmtId="188" fontId="241" fillId="5" borderId="97" xfId="58" applyNumberFormat="1" applyFont="1" applyFill="1" applyBorder="1" applyAlignment="1" applyProtection="1">
      <alignment horizontal="center" vertical="center"/>
      <protection/>
    </xf>
    <xf numFmtId="188" fontId="241" fillId="5" borderId="17" xfId="58" applyNumberFormat="1" applyFont="1" applyFill="1" applyBorder="1" applyAlignment="1" applyProtection="1">
      <alignment horizontal="center" vertical="center"/>
      <protection/>
    </xf>
    <xf numFmtId="188" fontId="241" fillId="5" borderId="13" xfId="58" applyNumberFormat="1" applyFont="1" applyFill="1" applyBorder="1" applyAlignment="1" applyProtection="1">
      <alignment horizontal="center" vertical="center"/>
      <protection/>
    </xf>
    <xf numFmtId="188" fontId="241" fillId="45" borderId="124" xfId="58" applyNumberFormat="1" applyFont="1" applyFill="1" applyBorder="1" applyAlignment="1" applyProtection="1">
      <alignment horizontal="center" vertical="center"/>
      <protection/>
    </xf>
    <xf numFmtId="188" fontId="241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1" fillId="45" borderId="23" xfId="58" applyNumberFormat="1" applyFont="1" applyFill="1" applyBorder="1" applyAlignment="1" applyProtection="1">
      <alignment horizontal="center" vertical="center"/>
      <protection/>
    </xf>
    <xf numFmtId="188" fontId="241" fillId="45" borderId="92" xfId="58" applyNumberFormat="1" applyFont="1" applyFill="1" applyBorder="1" applyAlignment="1" applyProtection="1">
      <alignment horizontal="center" vertical="center"/>
      <protection/>
    </xf>
    <xf numFmtId="188" fontId="241" fillId="45" borderId="177" xfId="58" applyNumberFormat="1" applyFont="1" applyFill="1" applyBorder="1" applyAlignment="1" applyProtection="1">
      <alignment horizontal="center" vertical="center"/>
      <protection/>
    </xf>
    <xf numFmtId="188" fontId="241" fillId="53" borderId="180" xfId="58" applyNumberFormat="1" applyFont="1" applyFill="1" applyBorder="1" applyAlignment="1" applyProtection="1">
      <alignment horizontal="center" vertical="center"/>
      <protection/>
    </xf>
    <xf numFmtId="188" fontId="241" fillId="27" borderId="181" xfId="58" applyNumberFormat="1" applyFont="1" applyFill="1" applyBorder="1" applyAlignment="1" applyProtection="1">
      <alignment horizontal="center" vertical="center"/>
      <protection/>
    </xf>
    <xf numFmtId="188" fontId="241" fillId="27" borderId="182" xfId="58" applyNumberFormat="1" applyFont="1" applyFill="1" applyBorder="1" applyAlignment="1" applyProtection="1">
      <alignment horizontal="center" vertical="center"/>
      <protection/>
    </xf>
    <xf numFmtId="188" fontId="241" fillId="53" borderId="183" xfId="58" applyNumberFormat="1" applyFont="1" applyFill="1" applyBorder="1" applyAlignment="1" applyProtection="1">
      <alignment horizontal="center" vertical="center"/>
      <protection/>
    </xf>
    <xf numFmtId="188" fontId="241" fillId="53" borderId="171" xfId="58" applyNumberFormat="1" applyFont="1" applyFill="1" applyBorder="1" applyAlignment="1" applyProtection="1">
      <alignment horizontal="center" vertical="center"/>
      <protection/>
    </xf>
    <xf numFmtId="181" fontId="313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48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/>
      <protection/>
    </xf>
    <xf numFmtId="38" fontId="314" fillId="45" borderId="47" xfId="71" applyNumberFormat="1" applyFont="1" applyFill="1" applyBorder="1" applyAlignment="1" applyProtection="1">
      <alignment/>
      <protection/>
    </xf>
    <xf numFmtId="38" fontId="314" fillId="45" borderId="147" xfId="71" applyNumberFormat="1" applyFont="1" applyFill="1" applyBorder="1" applyAlignment="1" applyProtection="1">
      <alignment/>
      <protection/>
    </xf>
    <xf numFmtId="197" fontId="315" fillId="45" borderId="66" xfId="61" applyNumberFormat="1" applyFont="1" applyFill="1" applyBorder="1" applyAlignment="1" applyProtection="1">
      <alignment/>
      <protection/>
    </xf>
    <xf numFmtId="197" fontId="316" fillId="45" borderId="66" xfId="61" applyNumberFormat="1" applyFont="1" applyFill="1" applyBorder="1" applyAlignment="1" applyProtection="1">
      <alignment/>
      <protection/>
    </xf>
    <xf numFmtId="197" fontId="316" fillId="45" borderId="145" xfId="61" applyNumberFormat="1" applyFont="1" applyFill="1" applyBorder="1" applyAlignment="1" applyProtection="1">
      <alignment/>
      <protection/>
    </xf>
    <xf numFmtId="38" fontId="314" fillId="45" borderId="125" xfId="71" applyNumberFormat="1" applyFont="1" applyFill="1" applyBorder="1" applyAlignment="1" applyProtection="1">
      <alignment horizontal="center"/>
      <protection/>
    </xf>
    <xf numFmtId="38" fontId="314" fillId="45" borderId="47" xfId="71" applyNumberFormat="1" applyFont="1" applyFill="1" applyBorder="1" applyAlignment="1" applyProtection="1">
      <alignment horizontal="center"/>
      <protection/>
    </xf>
    <xf numFmtId="38" fontId="314" fillId="45" borderId="147" xfId="71" applyNumberFormat="1" applyFont="1" applyFill="1" applyBorder="1" applyAlignment="1" applyProtection="1">
      <alignment horizontal="center"/>
      <protection/>
    </xf>
    <xf numFmtId="188" fontId="241" fillId="32" borderId="13" xfId="58" applyNumberFormat="1" applyFont="1" applyFill="1" applyBorder="1" applyAlignment="1" applyProtection="1">
      <alignment horizontal="center" vertical="center"/>
      <protection/>
    </xf>
    <xf numFmtId="188" fontId="241" fillId="45" borderId="60" xfId="58" applyNumberFormat="1" applyFont="1" applyFill="1" applyBorder="1" applyAlignment="1" applyProtection="1">
      <alignment horizontal="center" vertical="center"/>
      <protection/>
    </xf>
    <xf numFmtId="188" fontId="241" fillId="45" borderId="184" xfId="58" applyNumberFormat="1" applyFont="1" applyFill="1" applyBorder="1" applyAlignment="1" applyProtection="1">
      <alignment horizontal="center" vertical="center"/>
      <protection/>
    </xf>
    <xf numFmtId="188" fontId="241" fillId="53" borderId="111" xfId="58" applyNumberFormat="1" applyFont="1" applyFill="1" applyBorder="1" applyAlignment="1" applyProtection="1">
      <alignment horizontal="center" vertical="center"/>
      <protection/>
    </xf>
    <xf numFmtId="188" fontId="241" fillId="53" borderId="146" xfId="58" applyNumberFormat="1" applyFont="1" applyFill="1" applyBorder="1" applyAlignment="1" applyProtection="1">
      <alignment horizontal="center" vertical="center"/>
      <protection/>
    </xf>
    <xf numFmtId="188" fontId="241" fillId="53" borderId="33" xfId="58" applyNumberFormat="1" applyFont="1" applyFill="1" applyBorder="1" applyAlignment="1" applyProtection="1">
      <alignment horizontal="center" vertical="center"/>
      <protection/>
    </xf>
    <xf numFmtId="188" fontId="241" fillId="53" borderId="29" xfId="58" applyNumberFormat="1" applyFont="1" applyFill="1" applyBorder="1" applyAlignment="1" applyProtection="1">
      <alignment horizontal="center" vertical="center"/>
      <protection/>
    </xf>
    <xf numFmtId="188" fontId="241" fillId="53" borderId="178" xfId="58" applyNumberFormat="1" applyFont="1" applyFill="1" applyBorder="1" applyAlignment="1" applyProtection="1">
      <alignment horizontal="center" vertical="center"/>
      <protection/>
    </xf>
    <xf numFmtId="188" fontId="241" fillId="53" borderId="177" xfId="58" applyNumberFormat="1" applyFont="1" applyFill="1" applyBorder="1" applyAlignment="1" applyProtection="1">
      <alignment horizontal="center" vertical="center"/>
      <protection/>
    </xf>
    <xf numFmtId="188" fontId="241" fillId="45" borderId="185" xfId="58" applyNumberFormat="1" applyFont="1" applyFill="1" applyBorder="1" applyAlignment="1" applyProtection="1">
      <alignment horizontal="center" vertical="center"/>
      <protection/>
    </xf>
    <xf numFmtId="188" fontId="241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1" fillId="45" borderId="188" xfId="58" applyNumberFormat="1" applyFont="1" applyFill="1" applyBorder="1" applyAlignment="1" applyProtection="1">
      <alignment horizontal="center" vertical="center"/>
      <protection/>
    </xf>
    <xf numFmtId="188" fontId="241" fillId="48" borderId="13" xfId="58" applyNumberFormat="1" applyFont="1" applyFill="1" applyBorder="1" applyAlignment="1" applyProtection="1">
      <alignment horizontal="center" vertical="center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  <xf numFmtId="0" fontId="269" fillId="39" borderId="26" xfId="58" applyFont="1" applyFill="1" applyBorder="1" applyAlignment="1">
      <alignment vertical="center"/>
      <protection/>
    </xf>
    <xf numFmtId="0" fontId="26" fillId="32" borderId="0" xfId="58" applyFont="1" applyFill="1" applyBorder="1">
      <alignment/>
      <protection/>
    </xf>
    <xf numFmtId="0" fontId="25" fillId="32" borderId="0" xfId="58" applyFont="1" applyFill="1" applyBorder="1">
      <alignment/>
      <protection/>
    </xf>
    <xf numFmtId="49" fontId="269" fillId="39" borderId="0" xfId="58" applyNumberFormat="1" applyFont="1" applyFill="1" applyAlignment="1">
      <alignment vertical="center"/>
      <protection/>
    </xf>
    <xf numFmtId="0" fontId="270" fillId="39" borderId="109" xfId="58" applyFont="1" applyFill="1" applyBorder="1" applyAlignment="1" applyProtection="1" quotePrefix="1">
      <alignment horizontal="center" vertical="center"/>
      <protection/>
    </xf>
    <xf numFmtId="0" fontId="270" fillId="39" borderId="25" xfId="58" applyFont="1" applyFill="1" applyBorder="1" applyAlignment="1" applyProtection="1" quotePrefix="1">
      <alignment horizontal="center" vertical="center"/>
      <protection/>
    </xf>
    <xf numFmtId="0" fontId="270" fillId="39" borderId="13" xfId="58" applyFont="1" applyFill="1" applyBorder="1" applyAlignment="1" applyProtection="1" quotePrefix="1">
      <alignment horizontal="center" vertical="center"/>
      <protection/>
    </xf>
    <xf numFmtId="186" fontId="223" fillId="39" borderId="109" xfId="53" applyNumberFormat="1" applyFill="1" applyBorder="1" applyAlignment="1" applyProtection="1">
      <alignment horizontal="center" vertical="center"/>
      <protection/>
    </xf>
    <xf numFmtId="186" fontId="277" fillId="39" borderId="13" xfId="58" applyNumberFormat="1" applyFont="1" applyFill="1" applyBorder="1" applyAlignment="1" applyProtection="1">
      <alignment horizontal="center" vertical="center"/>
      <protection/>
    </xf>
    <xf numFmtId="3" fontId="223" fillId="39" borderId="109" xfId="53" applyNumberFormat="1" applyFill="1" applyBorder="1" applyAlignment="1" applyProtection="1">
      <alignment horizontal="center"/>
      <protection/>
    </xf>
    <xf numFmtId="0" fontId="277" fillId="39" borderId="25" xfId="70" applyFont="1" applyFill="1" applyBorder="1" applyAlignment="1" applyProtection="1">
      <alignment horizontal="center"/>
      <protection/>
    </xf>
    <xf numFmtId="0" fontId="277" fillId="39" borderId="13" xfId="70" applyFont="1" applyFill="1" applyBorder="1" applyAlignment="1" applyProtection="1">
      <alignment horizontal="center"/>
      <protection/>
    </xf>
    <xf numFmtId="1" fontId="247" fillId="48" borderId="109" xfId="58" applyNumberFormat="1" applyFont="1" applyFill="1" applyBorder="1" applyAlignment="1" applyProtection="1">
      <alignment horizontal="center" vertical="center"/>
      <protection/>
    </xf>
    <xf numFmtId="1" fontId="247" fillId="48" borderId="13" xfId="58" applyNumberFormat="1" applyFont="1" applyFill="1" applyBorder="1" applyAlignment="1" applyProtection="1">
      <alignment horizontal="center" vertical="center"/>
      <protection/>
    </xf>
    <xf numFmtId="0" fontId="317" fillId="32" borderId="0" xfId="61" applyFont="1" applyFill="1" applyBorder="1" applyAlignment="1" applyProtection="1">
      <alignment horizontal="center"/>
      <protection/>
    </xf>
    <xf numFmtId="194" fontId="279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18" fillId="39" borderId="26" xfId="62" applyFont="1" applyFill="1" applyBorder="1" applyAlignment="1" applyProtection="1">
      <alignment horizontal="center"/>
      <protection/>
    </xf>
    <xf numFmtId="0" fontId="318" fillId="39" borderId="0" xfId="62" applyFont="1" applyFill="1" applyBorder="1" applyAlignment="1" applyProtection="1">
      <alignment horizontal="center"/>
      <protection/>
    </xf>
    <xf numFmtId="0" fontId="318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18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3" fillId="64" borderId="122" xfId="71" applyNumberFormat="1" applyFont="1" applyFill="1" applyBorder="1" applyAlignment="1" applyProtection="1">
      <alignment horizontal="center"/>
      <protection/>
    </xf>
    <xf numFmtId="38" fontId="253" fillId="64" borderId="41" xfId="71" applyNumberFormat="1" applyFont="1" applyFill="1" applyBorder="1" applyAlignment="1" applyProtection="1">
      <alignment horizontal="center"/>
      <protection/>
    </xf>
    <xf numFmtId="38" fontId="253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298" fillId="42" borderId="14" xfId="58" applyFont="1" applyFill="1" applyBorder="1" applyAlignment="1" applyProtection="1">
      <alignment horizontal="center" vertical="center"/>
      <protection/>
    </xf>
    <xf numFmtId="0" fontId="298" fillId="42" borderId="15" xfId="58" applyFont="1" applyFill="1" applyBorder="1" applyAlignment="1" applyProtection="1">
      <alignment horizontal="center" vertical="center"/>
      <protection/>
    </xf>
    <xf numFmtId="0" fontId="298" fillId="42" borderId="16" xfId="58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86" fillId="49" borderId="14" xfId="0" applyFont="1" applyFill="1" applyBorder="1" applyAlignment="1" applyProtection="1">
      <alignment horizontal="center" vertical="center"/>
      <protection/>
    </xf>
    <xf numFmtId="0" fontId="286" fillId="49" borderId="15" xfId="0" applyFont="1" applyFill="1" applyBorder="1" applyAlignment="1" applyProtection="1">
      <alignment horizontal="center" vertical="center"/>
      <protection/>
    </xf>
    <xf numFmtId="0" fontId="286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19" fillId="52" borderId="14" xfId="58" applyFont="1" applyFill="1" applyBorder="1" applyAlignment="1" applyProtection="1">
      <alignment horizontal="center" vertical="center"/>
      <protection/>
    </xf>
    <xf numFmtId="0" fontId="319" fillId="52" borderId="15" xfId="58" applyFont="1" applyFill="1" applyBorder="1" applyAlignment="1" applyProtection="1">
      <alignment horizontal="center" vertical="center"/>
      <protection/>
    </xf>
    <xf numFmtId="0" fontId="319" fillId="52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58" applyFont="1" applyFill="1" applyBorder="1" applyAlignment="1" applyProtection="1">
      <alignment horizontal="center" vertical="center" wrapText="1"/>
      <protection locked="0"/>
    </xf>
    <xf numFmtId="0" fontId="244" fillId="48" borderId="25" xfId="58" applyFont="1" applyFill="1" applyBorder="1" applyAlignment="1" applyProtection="1">
      <alignment horizontal="center" vertical="center" wrapText="1"/>
      <protection locked="0"/>
    </xf>
    <xf numFmtId="0" fontId="244" fillId="48" borderId="13" xfId="58" applyFont="1" applyFill="1" applyBorder="1" applyAlignment="1" applyProtection="1">
      <alignment horizontal="center" vertical="center" wrapText="1"/>
      <protection locked="0"/>
    </xf>
    <xf numFmtId="0" fontId="270" fillId="32" borderId="109" xfId="58" applyFont="1" applyFill="1" applyBorder="1" applyAlignment="1" applyProtection="1">
      <alignment vertical="center" wrapText="1"/>
      <protection/>
    </xf>
    <xf numFmtId="0" fontId="270" fillId="32" borderId="25" xfId="58" applyFont="1" applyFill="1" applyBorder="1" applyAlignment="1" applyProtection="1">
      <alignment vertical="center" wrapText="1"/>
      <protection/>
    </xf>
    <xf numFmtId="0" fontId="270" fillId="32" borderId="13" xfId="58" applyFont="1" applyFill="1" applyBorder="1" applyAlignment="1" applyProtection="1">
      <alignment vertical="center" wrapText="1"/>
      <protection/>
    </xf>
    <xf numFmtId="0" fontId="247" fillId="48" borderId="25" xfId="66" applyFont="1" applyFill="1" applyBorder="1" applyAlignment="1" applyProtection="1">
      <alignment horizontal="left" vertical="center"/>
      <protection/>
    </xf>
    <xf numFmtId="0" fontId="247" fillId="48" borderId="97" xfId="66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/>
      <protection/>
    </xf>
    <xf numFmtId="0" fontId="247" fillId="48" borderId="97" xfId="66" applyFont="1" applyFill="1" applyBorder="1" applyAlignment="1" applyProtection="1" quotePrefix="1">
      <alignment horizontal="left" vertical="center"/>
      <protection/>
    </xf>
    <xf numFmtId="0" fontId="247" fillId="48" borderId="25" xfId="66" applyFont="1" applyFill="1" applyBorder="1" applyAlignment="1" applyProtection="1">
      <alignment vertical="center" wrapText="1"/>
      <protection/>
    </xf>
    <xf numFmtId="0" fontId="247" fillId="48" borderId="97" xfId="66" applyFont="1" applyFill="1" applyBorder="1" applyAlignment="1" applyProtection="1">
      <alignment vertical="center" wrapText="1"/>
      <protection/>
    </xf>
    <xf numFmtId="0" fontId="244" fillId="48" borderId="109" xfId="58" applyFont="1" applyFill="1" applyBorder="1" applyAlignment="1" applyProtection="1">
      <alignment horizontal="center" vertical="center" wrapText="1"/>
      <protection/>
    </xf>
    <xf numFmtId="0" fontId="244" fillId="48" borderId="25" xfId="58" applyFont="1" applyFill="1" applyBorder="1" applyAlignment="1" applyProtection="1">
      <alignment horizontal="center" vertical="center" wrapText="1"/>
      <protection/>
    </xf>
    <xf numFmtId="0" fontId="244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47" fillId="48" borderId="25" xfId="58" applyFont="1" applyFill="1" applyBorder="1" applyAlignment="1" applyProtection="1">
      <alignment horizontal="left" vertical="center"/>
      <protection/>
    </xf>
    <xf numFmtId="0" fontId="247" fillId="48" borderId="97" xfId="58" applyFont="1" applyFill="1" applyBorder="1" applyAlignment="1" applyProtection="1">
      <alignment horizontal="left" vertical="center"/>
      <protection/>
    </xf>
    <xf numFmtId="0" fontId="247" fillId="48" borderId="25" xfId="66" applyFont="1" applyFill="1" applyBorder="1" applyAlignment="1" applyProtection="1" quotePrefix="1">
      <alignment horizontal="left" vertical="center" wrapText="1"/>
      <protection/>
    </xf>
    <xf numFmtId="0" fontId="247" fillId="48" borderId="97" xfId="66" applyFont="1" applyFill="1" applyBorder="1" applyAlignment="1" applyProtection="1" quotePrefix="1">
      <alignment horizontal="left" vertical="center" wrapText="1"/>
      <protection/>
    </xf>
    <xf numFmtId="0" fontId="247" fillId="48" borderId="25" xfId="58" applyFont="1" applyFill="1" applyBorder="1" applyAlignment="1" applyProtection="1">
      <alignment horizontal="left"/>
      <protection/>
    </xf>
    <xf numFmtId="0" fontId="247" fillId="48" borderId="97" xfId="58" applyFont="1" applyFill="1" applyBorder="1" applyAlignment="1" applyProtection="1">
      <alignment horizontal="left"/>
      <protection/>
    </xf>
    <xf numFmtId="0" fontId="247" fillId="48" borderId="25" xfId="58" applyFont="1" applyFill="1" applyBorder="1" applyAlignment="1" applyProtection="1">
      <alignment vertical="center" wrapText="1"/>
      <protection/>
    </xf>
    <xf numFmtId="0" fontId="247" fillId="48" borderId="97" xfId="58" applyFont="1" applyFill="1" applyBorder="1" applyAlignment="1" applyProtection="1">
      <alignment vertical="center" wrapText="1"/>
      <protection/>
    </xf>
    <xf numFmtId="0" fontId="247" fillId="48" borderId="25" xfId="58" applyFont="1" applyFill="1" applyBorder="1" applyAlignment="1" applyProtection="1">
      <alignment wrapText="1"/>
      <protection/>
    </xf>
    <xf numFmtId="0" fontId="247" fillId="48" borderId="97" xfId="58" applyFont="1" applyFill="1" applyBorder="1" applyAlignment="1" applyProtection="1">
      <alignment wrapText="1"/>
      <protection/>
    </xf>
    <xf numFmtId="0" fontId="247" fillId="32" borderId="109" xfId="58" applyFont="1" applyFill="1" applyBorder="1" applyAlignment="1" applyProtection="1">
      <alignment horizontal="left" vertical="center"/>
      <protection/>
    </xf>
    <xf numFmtId="0" fontId="247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59" fillId="5" borderId="25" xfId="66" applyFont="1" applyFill="1" applyBorder="1" applyAlignment="1" quotePrefix="1">
      <alignment horizontal="left" vertical="center" wrapText="1"/>
      <protection/>
    </xf>
    <xf numFmtId="0" fontId="320" fillId="5" borderId="25" xfId="58" applyFont="1" applyFill="1" applyBorder="1" applyAlignment="1">
      <alignment horizontal="left" vertical="center" wrapText="1"/>
      <protection/>
    </xf>
    <xf numFmtId="0" fontId="259" fillId="5" borderId="25" xfId="66" applyFont="1" applyFill="1" applyBorder="1" applyAlignment="1" applyProtection="1" quotePrefix="1">
      <alignment horizontal="left" vertical="center" wrapText="1"/>
      <protection/>
    </xf>
    <xf numFmtId="0" fontId="320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2" fillId="4" borderId="25" xfId="58" applyFont="1" applyFill="1" applyBorder="1" applyAlignment="1">
      <alignment vertical="center" wrapText="1"/>
      <protection/>
    </xf>
    <xf numFmtId="0" fontId="321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2" fillId="4" borderId="25" xfId="66" applyFont="1" applyFill="1" applyBorder="1" applyAlignment="1">
      <alignment horizontal="left" vertical="center" wrapText="1"/>
      <protection/>
    </xf>
    <xf numFmtId="0" fontId="322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>
      <alignment horizontal="left" vertical="center"/>
      <protection/>
    </xf>
    <xf numFmtId="0" fontId="262" fillId="4" borderId="25" xfId="66" applyFont="1" applyFill="1" applyBorder="1" applyAlignment="1">
      <alignment vertical="center" wrapText="1"/>
      <protection/>
    </xf>
    <xf numFmtId="0" fontId="322" fillId="4" borderId="25" xfId="58" applyFont="1" applyFill="1" applyBorder="1" applyAlignment="1">
      <alignment vertical="center" wrapText="1"/>
      <protection/>
    </xf>
    <xf numFmtId="0" fontId="262" fillId="4" borderId="25" xfId="66" applyFont="1" applyFill="1" applyBorder="1" applyAlignment="1" quotePrefix="1">
      <alignment horizontal="left" vertical="center" wrapText="1"/>
      <protection/>
    </xf>
    <xf numFmtId="0" fontId="321" fillId="4" borderId="25" xfId="58" applyFont="1" applyFill="1" applyBorder="1" applyAlignment="1">
      <alignment horizontal="left" vertical="center" wrapText="1"/>
      <protection/>
    </xf>
    <xf numFmtId="0" fontId="262" fillId="4" borderId="25" xfId="66" applyFont="1" applyFill="1" applyBorder="1" applyAlignment="1" quotePrefix="1">
      <alignment horizontal="left" vertical="center"/>
      <protection/>
    </xf>
    <xf numFmtId="0" fontId="262" fillId="4" borderId="21" xfId="66" applyFont="1" applyFill="1" applyBorder="1" applyAlignment="1">
      <alignment vertical="center" wrapText="1"/>
      <protection/>
    </xf>
    <xf numFmtId="0" fontId="262" fillId="4" borderId="97" xfId="66" applyFont="1" applyFill="1" applyBorder="1" applyAlignment="1">
      <alignment horizontal="left" vertical="center"/>
      <protection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2" fillId="4" borderId="25" xfId="58" applyFont="1" applyFill="1" applyBorder="1" applyAlignment="1">
      <alignment horizontal="left" vertical="center"/>
      <protection/>
    </xf>
    <xf numFmtId="0" fontId="262" fillId="4" borderId="25" xfId="58" applyFont="1" applyFill="1" applyBorder="1" applyAlignment="1">
      <alignment horizontal="left" vertical="center" wrapText="1"/>
      <protection/>
    </xf>
    <xf numFmtId="0" fontId="262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3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47" fillId="48" borderId="109" xfId="58" applyNumberFormat="1" applyFont="1" applyFill="1" applyBorder="1" applyAlignment="1" applyProtection="1">
      <alignment horizontal="center" vertical="center"/>
      <protection locked="0"/>
    </xf>
    <xf numFmtId="1" fontId="247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68" fillId="32" borderId="109" xfId="58" applyNumberFormat="1" applyFont="1" applyFill="1" applyBorder="1" applyAlignment="1" applyProtection="1">
      <alignment horizontal="center" vertical="center"/>
      <protection locked="0"/>
    </xf>
    <xf numFmtId="3" fontId="268" fillId="32" borderId="25" xfId="58" applyNumberFormat="1" applyFont="1" applyFill="1" applyBorder="1" applyAlignment="1" applyProtection="1">
      <alignment horizontal="center" vertical="center"/>
      <protection locked="0"/>
    </xf>
    <xf numFmtId="3" fontId="268" fillId="32" borderId="13" xfId="58" applyNumberFormat="1" applyFont="1" applyFill="1" applyBorder="1" applyAlignment="1" applyProtection="1">
      <alignment horizontal="center" vertical="center"/>
      <protection locked="0"/>
    </xf>
    <xf numFmtId="0" fontId="270" fillId="32" borderId="109" xfId="58" applyFont="1" applyFill="1" applyBorder="1" applyAlignment="1" applyProtection="1">
      <alignment horizontal="center" vertical="center" wrapText="1"/>
      <protection/>
    </xf>
    <xf numFmtId="0" fontId="270" fillId="32" borderId="25" xfId="58" applyFont="1" applyFill="1" applyBorder="1" applyAlignment="1" applyProtection="1">
      <alignment horizontal="center" vertical="center" wrapText="1"/>
      <protection/>
    </xf>
    <xf numFmtId="0" fontId="270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58" t="str">
        <f>+OTCHET!B9</f>
        <v>СУ Г. С. Раковски</v>
      </c>
      <c r="C2" s="1659"/>
      <c r="D2" s="1660"/>
      <c r="E2" s="1008"/>
      <c r="F2" s="1009">
        <f>+OTCHET!H9</f>
        <v>0</v>
      </c>
      <c r="G2" s="1010" t="str">
        <f>+OTCHET!F12</f>
        <v>5401</v>
      </c>
      <c r="H2" s="1011"/>
      <c r="I2" s="1661">
        <f>+OTCHET!H607</f>
        <v>0</v>
      </c>
      <c r="J2" s="1662"/>
      <c r="K2" s="1002"/>
      <c r="L2" s="1663">
        <f>OTCHET!H605</f>
        <v>0</v>
      </c>
      <c r="M2" s="1664"/>
      <c r="N2" s="1665"/>
      <c r="O2" s="1012"/>
      <c r="P2" s="1013">
        <f>OTCHET!E15</f>
        <v>0</v>
      </c>
      <c r="Q2" s="1014" t="str">
        <f>OTCHET!F15</f>
        <v>БЮДЖЕТ</v>
      </c>
      <c r="R2" s="1015"/>
      <c r="S2" s="995" t="s">
        <v>978</v>
      </c>
      <c r="T2" s="1666">
        <f>+OTCHET!I9</f>
        <v>0</v>
      </c>
      <c r="U2" s="1667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68" t="s">
        <v>981</v>
      </c>
      <c r="T4" s="1668"/>
      <c r="U4" s="1668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45016</v>
      </c>
      <c r="M6" s="1008"/>
      <c r="N6" s="1033" t="s">
        <v>983</v>
      </c>
      <c r="O6" s="997"/>
      <c r="P6" s="1034">
        <f>OTCHET!F9</f>
        <v>45016</v>
      </c>
      <c r="Q6" s="1033" t="s">
        <v>983</v>
      </c>
      <c r="R6" s="1035"/>
      <c r="S6" s="1669">
        <f>+Q4</f>
        <v>2023</v>
      </c>
      <c r="T6" s="1669"/>
      <c r="U6" s="1669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0" t="s">
        <v>960</v>
      </c>
      <c r="T8" s="1671"/>
      <c r="U8" s="1672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45016</v>
      </c>
      <c r="H9" s="1008"/>
      <c r="I9" s="1058">
        <f>+L4</f>
        <v>2023</v>
      </c>
      <c r="J9" s="1059">
        <f>+L6</f>
        <v>45016</v>
      </c>
      <c r="K9" s="1060"/>
      <c r="L9" s="1061">
        <f>+L6</f>
        <v>45016</v>
      </c>
      <c r="M9" s="1060"/>
      <c r="N9" s="1062">
        <f>+L6</f>
        <v>45016</v>
      </c>
      <c r="O9" s="1063"/>
      <c r="P9" s="1064">
        <f>+L4</f>
        <v>2023</v>
      </c>
      <c r="Q9" s="1062">
        <f>+L6</f>
        <v>45016</v>
      </c>
      <c r="R9" s="1035"/>
      <c r="S9" s="1673" t="s">
        <v>961</v>
      </c>
      <c r="T9" s="1674"/>
      <c r="U9" s="1675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6" t="s">
        <v>998</v>
      </c>
      <c r="T13" s="1677"/>
      <c r="U13" s="1678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79" t="s">
        <v>1979</v>
      </c>
      <c r="T14" s="1680"/>
      <c r="U14" s="168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2" t="s">
        <v>1978</v>
      </c>
      <c r="T15" s="1683"/>
      <c r="U15" s="1684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79" t="s">
        <v>1000</v>
      </c>
      <c r="T16" s="1680"/>
      <c r="U16" s="168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79" t="s">
        <v>1002</v>
      </c>
      <c r="T17" s="1680"/>
      <c r="U17" s="168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79" t="s">
        <v>1004</v>
      </c>
      <c r="T18" s="1680"/>
      <c r="U18" s="168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79" t="s">
        <v>1006</v>
      </c>
      <c r="T19" s="1680"/>
      <c r="U19" s="168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79" t="s">
        <v>1008</v>
      </c>
      <c r="T20" s="1680"/>
      <c r="U20" s="168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79" t="s">
        <v>1010</v>
      </c>
      <c r="T21" s="1680"/>
      <c r="U21" s="168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5" t="s">
        <v>1980</v>
      </c>
      <c r="T22" s="1686"/>
      <c r="U22" s="1687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8" t="s">
        <v>1013</v>
      </c>
      <c r="T23" s="1689"/>
      <c r="U23" s="1690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6" t="s">
        <v>1016</v>
      </c>
      <c r="T25" s="1677"/>
      <c r="U25" s="1678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79" t="s">
        <v>1018</v>
      </c>
      <c r="T26" s="1680"/>
      <c r="U26" s="168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5" t="s">
        <v>1020</v>
      </c>
      <c r="T27" s="1686"/>
      <c r="U27" s="1687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8" t="s">
        <v>1022</v>
      </c>
      <c r="T28" s="1689"/>
      <c r="U28" s="1690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8" t="s">
        <v>1029</v>
      </c>
      <c r="T35" s="1689"/>
      <c r="U35" s="1690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1" t="s">
        <v>1031</v>
      </c>
      <c r="T36" s="1692"/>
      <c r="U36" s="169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4" t="s">
        <v>1033</v>
      </c>
      <c r="T37" s="1695"/>
      <c r="U37" s="1696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7" t="s">
        <v>1035</v>
      </c>
      <c r="T38" s="1698"/>
      <c r="U38" s="1699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8" t="s">
        <v>1037</v>
      </c>
      <c r="T40" s="1689"/>
      <c r="U40" s="1690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6" t="s">
        <v>1040</v>
      </c>
      <c r="T42" s="1677"/>
      <c r="U42" s="1678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79" t="s">
        <v>1042</v>
      </c>
      <c r="T43" s="1680"/>
      <c r="U43" s="168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79" t="s">
        <v>1043</v>
      </c>
      <c r="T44" s="1680"/>
      <c r="U44" s="168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5" t="s">
        <v>1045</v>
      </c>
      <c r="T45" s="1686"/>
      <c r="U45" s="1687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8" t="s">
        <v>1047</v>
      </c>
      <c r="T46" s="1689"/>
      <c r="U46" s="1690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0" t="s">
        <v>1049</v>
      </c>
      <c r="T48" s="1701"/>
      <c r="U48" s="1702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24267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24267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24267</v>
      </c>
      <c r="R51" s="1035"/>
      <c r="S51" s="1676" t="s">
        <v>1053</v>
      </c>
      <c r="T51" s="1677"/>
      <c r="U51" s="1678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79" t="s">
        <v>1055</v>
      </c>
      <c r="T52" s="1680"/>
      <c r="U52" s="168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5986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5986</v>
      </c>
      <c r="O53" s="1086"/>
      <c r="P53" s="1108">
        <f>+ROUND(OTCHET!E223,0)</f>
        <v>0</v>
      </c>
      <c r="Q53" s="1109">
        <f>+ROUND(OTCHET!L223,0)</f>
        <v>5986</v>
      </c>
      <c r="R53" s="1035"/>
      <c r="S53" s="1679" t="s">
        <v>1057</v>
      </c>
      <c r="T53" s="1680"/>
      <c r="U53" s="168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56275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56275</v>
      </c>
      <c r="O54" s="1086"/>
      <c r="P54" s="1108">
        <f>+ROUND(OTCHET!E187+OTCHET!E190,0)</f>
        <v>0</v>
      </c>
      <c r="Q54" s="1109">
        <f>+ROUND(OTCHET!L187+OTCHET!L190,0)</f>
        <v>56275</v>
      </c>
      <c r="R54" s="1035"/>
      <c r="S54" s="1679" t="s">
        <v>1059</v>
      </c>
      <c r="T54" s="1680"/>
      <c r="U54" s="168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12053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12053</v>
      </c>
      <c r="O55" s="1086"/>
      <c r="P55" s="1108">
        <f>+ROUND(OTCHET!E196+OTCHET!E204,0)</f>
        <v>0</v>
      </c>
      <c r="Q55" s="1109">
        <f>+ROUND(OTCHET!L196+OTCHET!L204,0)</f>
        <v>12053</v>
      </c>
      <c r="R55" s="1035"/>
      <c r="S55" s="1685" t="s">
        <v>1061</v>
      </c>
      <c r="T55" s="1686"/>
      <c r="U55" s="1687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98581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98581</v>
      </c>
      <c r="O56" s="1086"/>
      <c r="P56" s="1196">
        <f>+ROUND(+SUM(P51:P55),0)</f>
        <v>0</v>
      </c>
      <c r="Q56" s="1197">
        <f>+ROUND(+SUM(Q51:Q55),0)</f>
        <v>98581</v>
      </c>
      <c r="R56" s="1035"/>
      <c r="S56" s="1688" t="s">
        <v>1063</v>
      </c>
      <c r="T56" s="1689"/>
      <c r="U56" s="1690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6" t="s">
        <v>1066</v>
      </c>
      <c r="T58" s="1677"/>
      <c r="U58" s="1678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79" t="s">
        <v>1068</v>
      </c>
      <c r="T59" s="1680"/>
      <c r="U59" s="168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79" t="s">
        <v>1070</v>
      </c>
      <c r="T60" s="1680"/>
      <c r="U60" s="168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5" t="s">
        <v>1072</v>
      </c>
      <c r="T61" s="1686"/>
      <c r="U61" s="1687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8" t="s">
        <v>1076</v>
      </c>
      <c r="T63" s="1689"/>
      <c r="U63" s="1690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6" t="s">
        <v>1079</v>
      </c>
      <c r="T65" s="1677"/>
      <c r="U65" s="1678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79" t="s">
        <v>1081</v>
      </c>
      <c r="T66" s="1680"/>
      <c r="U66" s="168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8" t="s">
        <v>1083</v>
      </c>
      <c r="T67" s="1689"/>
      <c r="U67" s="1690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6" t="s">
        <v>1086</v>
      </c>
      <c r="T69" s="1677"/>
      <c r="U69" s="1678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79" t="s">
        <v>1088</v>
      </c>
      <c r="T70" s="1680"/>
      <c r="U70" s="168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8" t="s">
        <v>1090</v>
      </c>
      <c r="T71" s="1689"/>
      <c r="U71" s="1690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6" t="s">
        <v>1093</v>
      </c>
      <c r="T73" s="1677"/>
      <c r="U73" s="1678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79" t="s">
        <v>1095</v>
      </c>
      <c r="T74" s="1680"/>
      <c r="U74" s="168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8" t="s">
        <v>1097</v>
      </c>
      <c r="T75" s="1689"/>
      <c r="U75" s="1690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98581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98581</v>
      </c>
      <c r="O77" s="1086"/>
      <c r="P77" s="1220">
        <f>+ROUND(P56+P63+P67+P71+P75,0)</f>
        <v>0</v>
      </c>
      <c r="Q77" s="1221">
        <f>+ROUND(Q56+Q63+Q67+Q71+Q75,0)</f>
        <v>98581</v>
      </c>
      <c r="R77" s="1035"/>
      <c r="S77" s="1703" t="s">
        <v>1099</v>
      </c>
      <c r="T77" s="1704"/>
      <c r="U77" s="1705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185994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185994</v>
      </c>
      <c r="O79" s="1086"/>
      <c r="P79" s="1096">
        <f>+ROUND(OTCHET!E419,0)</f>
        <v>0</v>
      </c>
      <c r="Q79" s="1097">
        <f>+ROUND(OTCHET!L419,0)</f>
        <v>185994</v>
      </c>
      <c r="R79" s="1035"/>
      <c r="S79" s="1676" t="s">
        <v>1102</v>
      </c>
      <c r="T79" s="1677"/>
      <c r="U79" s="1678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79" t="s">
        <v>1104</v>
      </c>
      <c r="T80" s="1680"/>
      <c r="U80" s="168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185994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185994</v>
      </c>
      <c r="O81" s="1086"/>
      <c r="P81" s="1230">
        <f>+ROUND(P79+P80,0)</f>
        <v>0</v>
      </c>
      <c r="Q81" s="1231">
        <f>+ROUND(Q79+Q80,0)</f>
        <v>185994</v>
      </c>
      <c r="R81" s="1035"/>
      <c r="S81" s="1706" t="s">
        <v>1106</v>
      </c>
      <c r="T81" s="1707"/>
      <c r="U81" s="1708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9">
        <f>+IF(+SUM(F82:N82)=0,0,"Контрола: дефицит/излишък = финансиране с обратен знак (Г. + Д. = 0)")</f>
        <v>0</v>
      </c>
      <c r="C82" s="1710"/>
      <c r="D82" s="1711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87413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87413</v>
      </c>
      <c r="O83" s="1246"/>
      <c r="P83" s="1243">
        <f>+ROUND(P48,0)-ROUND(P77,0)+ROUND(P81,0)</f>
        <v>0</v>
      </c>
      <c r="Q83" s="1244">
        <f>+ROUND(Q48,0)-ROUND(Q77,0)+ROUND(Q81,0)</f>
        <v>87413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-87413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-87413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-87413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6" t="s">
        <v>1112</v>
      </c>
      <c r="T87" s="1677"/>
      <c r="U87" s="1678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79" t="s">
        <v>1114</v>
      </c>
      <c r="T88" s="1680"/>
      <c r="U88" s="168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8" t="s">
        <v>1116</v>
      </c>
      <c r="T89" s="1689"/>
      <c r="U89" s="1690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6" t="s">
        <v>1119</v>
      </c>
      <c r="T91" s="1677"/>
      <c r="U91" s="1678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79" t="s">
        <v>1121</v>
      </c>
      <c r="T92" s="1680"/>
      <c r="U92" s="168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79" t="s">
        <v>1123</v>
      </c>
      <c r="T93" s="1680"/>
      <c r="U93" s="168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5" t="s">
        <v>1125</v>
      </c>
      <c r="T94" s="1686"/>
      <c r="U94" s="1687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8" t="s">
        <v>1127</v>
      </c>
      <c r="T95" s="1689"/>
      <c r="U95" s="1690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6" t="s">
        <v>1130</v>
      </c>
      <c r="T97" s="1677"/>
      <c r="U97" s="1678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79" t="s">
        <v>1132</v>
      </c>
      <c r="T98" s="1680"/>
      <c r="U98" s="168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8" t="s">
        <v>1134</v>
      </c>
      <c r="T99" s="1689"/>
      <c r="U99" s="1690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0" t="s">
        <v>1136</v>
      </c>
      <c r="T101" s="1701"/>
      <c r="U101" s="1702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6" t="s">
        <v>1140</v>
      </c>
      <c r="T104" s="1677"/>
      <c r="U104" s="1678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79" t="s">
        <v>1142</v>
      </c>
      <c r="T105" s="1680"/>
      <c r="U105" s="168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8" t="s">
        <v>1144</v>
      </c>
      <c r="T106" s="1689"/>
      <c r="U106" s="1690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2" t="s">
        <v>1147</v>
      </c>
      <c r="T108" s="1713"/>
      <c r="U108" s="1714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5" t="s">
        <v>1149</v>
      </c>
      <c r="T109" s="1716"/>
      <c r="U109" s="1717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8" t="s">
        <v>1151</v>
      </c>
      <c r="T110" s="1689"/>
      <c r="U110" s="1690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6" t="s">
        <v>1154</v>
      </c>
      <c r="T112" s="1677"/>
      <c r="U112" s="1678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79" t="s">
        <v>1156</v>
      </c>
      <c r="T113" s="1680"/>
      <c r="U113" s="168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8" t="s">
        <v>1158</v>
      </c>
      <c r="T114" s="1689"/>
      <c r="U114" s="1690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6" t="s">
        <v>1161</v>
      </c>
      <c r="T116" s="1677"/>
      <c r="U116" s="1678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79" t="s">
        <v>1163</v>
      </c>
      <c r="T117" s="1680"/>
      <c r="U117" s="168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8" t="s">
        <v>1165</v>
      </c>
      <c r="T118" s="1689"/>
      <c r="U118" s="1690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3" t="s">
        <v>1167</v>
      </c>
      <c r="T120" s="1704"/>
      <c r="U120" s="1705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6" t="s">
        <v>1170</v>
      </c>
      <c r="T122" s="1677"/>
      <c r="U122" s="1678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422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422</v>
      </c>
      <c r="O123" s="1086"/>
      <c r="P123" s="1108">
        <f>+ROUND(OTCHET!E524,0)</f>
        <v>0</v>
      </c>
      <c r="Q123" s="1109">
        <f>+ROUND(OTCHET!L524,0)</f>
        <v>422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79" t="s">
        <v>1174</v>
      </c>
      <c r="T124" s="1680"/>
      <c r="U124" s="168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7" t="s">
        <v>1176</v>
      </c>
      <c r="T126" s="1728"/>
      <c r="U126" s="1729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422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422</v>
      </c>
      <c r="O127" s="1086"/>
      <c r="P127" s="1230">
        <f>+ROUND(+SUM(P122:P126),0)</f>
        <v>0</v>
      </c>
      <c r="Q127" s="1231">
        <f>+ROUND(+SUM(Q122:Q126),0)</f>
        <v>422</v>
      </c>
      <c r="R127" s="1035"/>
      <c r="S127" s="1706" t="s">
        <v>1178</v>
      </c>
      <c r="T127" s="1707"/>
      <c r="U127" s="1708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6" t="s">
        <v>1181</v>
      </c>
      <c r="T129" s="1677"/>
      <c r="U129" s="1678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79" t="s">
        <v>1183</v>
      </c>
      <c r="T130" s="1680"/>
      <c r="U130" s="168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87835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87835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87835</v>
      </c>
      <c r="R131" s="1035"/>
      <c r="S131" s="1718" t="s">
        <v>1185</v>
      </c>
      <c r="T131" s="1719"/>
      <c r="U131" s="1720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87835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87835</v>
      </c>
      <c r="O132" s="1086"/>
      <c r="P132" s="1283">
        <f>+ROUND(+P131-P129-P130,0)</f>
        <v>0</v>
      </c>
      <c r="Q132" s="1284">
        <f>+ROUND(+Q131-Q129-Q130,0)</f>
        <v>87835</v>
      </c>
      <c r="R132" s="1035"/>
      <c r="S132" s="1721" t="s">
        <v>1187</v>
      </c>
      <c r="T132" s="1722"/>
      <c r="U132" s="1723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4">
        <f>+IF(+SUM(F133:N133)=0,0,"Контрола: дефицит/излишък = финансиране с обратен знак (Г. + Д. = 0)")</f>
        <v>0</v>
      </c>
      <c r="C133" s="1724"/>
      <c r="D133" s="1724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725"/>
      <c r="G134" s="1725"/>
      <c r="H134" s="1008"/>
      <c r="I134" s="1293" t="s">
        <v>1190</v>
      </c>
      <c r="J134" s="1294"/>
      <c r="K134" s="1008"/>
      <c r="L134" s="1725"/>
      <c r="M134" s="1725"/>
      <c r="N134" s="1725"/>
      <c r="O134" s="1288"/>
      <c r="P134" s="1726"/>
      <c r="Q134" s="1726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                                  ОТЧЕТ ЗА КАСОВОТО ИЗПЪЛНЕНИЕ НА БЮДЖЕТА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СУ Г. С. Раковски</v>
      </c>
      <c r="C11" s="694"/>
      <c r="D11" s="694"/>
      <c r="E11" s="695" t="s">
        <v>955</v>
      </c>
      <c r="F11" s="696">
        <f>OTCHET!F9</f>
        <v>45016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0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Велико Търново</v>
      </c>
      <c r="C13" s="701"/>
      <c r="D13" s="701"/>
      <c r="E13" s="704" t="str">
        <f>+OTCHET!E12</f>
        <v>код по ЕБК:</v>
      </c>
      <c r="F13" s="232" t="str">
        <f>+OTCHET!F12</f>
        <v>5401</v>
      </c>
      <c r="G13" s="678"/>
      <c r="H13" s="235"/>
      <c r="I13" s="1731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1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0</v>
      </c>
      <c r="F15" s="707" t="str">
        <f>OTCHET!F15</f>
        <v>БЮДЖЕТ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2" t="str">
        <f>CONCATENATE("Годишен         уточнен план                           ",OTCHET!$C$3," г.")</f>
        <v>Годишен         уточнен план                           2023 г.</v>
      </c>
      <c r="F17" s="1734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3"/>
      <c r="F18" s="1735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98581</v>
      </c>
      <c r="G38" s="837">
        <f>G39+G43+G44+G46+SUM(G48:G52)+G55</f>
        <v>98581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68328</v>
      </c>
      <c r="G39" s="800">
        <f>SUM(G40:G42)</f>
        <v>68328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55640</v>
      </c>
      <c r="G40" s="863">
        <f>OTCHET!I187</f>
        <v>55640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635</v>
      </c>
      <c r="G41" s="1624">
        <f>OTCHET!I190</f>
        <v>635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12053</v>
      </c>
      <c r="G42" s="1624">
        <f>+OTCHET!I196+OTCHET!I204</f>
        <v>12053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30253</v>
      </c>
      <c r="G43" s="805">
        <f>+OTCHET!I205+OTCHET!I223+OTCHET!I271</f>
        <v>30253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185994</v>
      </c>
      <c r="G56" s="882">
        <f>+G57+G58+G62</f>
        <v>185994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185994</v>
      </c>
      <c r="G58" s="891">
        <f>+OTCHET!I383+OTCHET!I391+OTCHET!I396+OTCHET!I399+OTCHET!I402+OTCHET!I405+OTCHET!I406+OTCHET!I409+OTCHET!I422+OTCHET!I423+OTCHET!I424+OTCHET!I425+OTCHET!I426</f>
        <v>185994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87413</v>
      </c>
      <c r="G64" s="917">
        <f>+G22-G38+G56-G63</f>
        <v>87413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-87413</v>
      </c>
      <c r="G66" s="927">
        <f>SUM(+G68+G76+G77+G84+G85+G86+G89+G90+G91+G92+G93+G94+G95)</f>
        <v>-87413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422</v>
      </c>
      <c r="G86" s="895">
        <f>+G87+G88</f>
        <v>422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422</v>
      </c>
      <c r="G88" s="953">
        <f>+OTCHET!I521+OTCHET!I524+OTCHET!I544</f>
        <v>422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-87835</v>
      </c>
      <c r="G91" s="805">
        <f>+OTCHET!I573+OTCHET!I574+OTCHET!I575+OTCHET!I576+OTCHET!I577+OTCHET!I578+OTCHET!I579</f>
        <v>-87835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6" t="s">
        <v>972</v>
      </c>
      <c r="H108" s="1736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7">
        <f>+OTCHET!D603</f>
        <v>0</v>
      </c>
      <c r="F110" s="1737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7">
        <f>+OTCHET!G600</f>
        <v>0</v>
      </c>
      <c r="F114" s="1737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zoomScale="75" zoomScaleNormal="75" zoomScaleSheetLayoutView="85" workbookViewId="0" topLeftCell="B2">
      <selection activeCell="F12" sqref="F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4" t="str">
        <f>VLOOKUP(E15,SMETKA,2,FALSE)</f>
        <v>ОТЧЕТНИ ДАННИ ПО ЕБК ЗА ИЗПЪЛНЕНИЕТО НА БЮДЖЕТА</v>
      </c>
      <c r="C7" s="1765"/>
      <c r="D7" s="176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6" t="s">
        <v>2082</v>
      </c>
      <c r="C9" s="1767"/>
      <c r="D9" s="1768"/>
      <c r="E9" s="115">
        <f>DATE($C$3,1,1)</f>
        <v>44927</v>
      </c>
      <c r="F9" s="116">
        <v>45016</v>
      </c>
      <c r="G9" s="113"/>
      <c r="H9" s="1404"/>
      <c r="I9" s="1834"/>
      <c r="J9" s="1835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март</v>
      </c>
      <c r="G10" s="113"/>
      <c r="H10" s="114"/>
      <c r="I10" s="1836" t="s">
        <v>954</v>
      </c>
      <c r="J10" s="183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7"/>
      <c r="J11" s="1837"/>
      <c r="K11" s="113"/>
      <c r="L11" s="113"/>
      <c r="M11" s="7">
        <v>1</v>
      </c>
      <c r="N11" s="108"/>
    </row>
    <row r="12" spans="2:14" ht="27" customHeight="1">
      <c r="B12" s="1769" t="str">
        <f>VLOOKUP(F12,PRBK,2,FALSE)</f>
        <v>Велико Търново</v>
      </c>
      <c r="C12" s="1770"/>
      <c r="D12" s="1771"/>
      <c r="E12" s="118" t="s">
        <v>948</v>
      </c>
      <c r="F12" s="1571" t="s">
        <v>1381</v>
      </c>
      <c r="G12" s="113"/>
      <c r="H12" s="114"/>
      <c r="I12" s="1837"/>
      <c r="J12" s="1837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38" t="str">
        <f>CONCATENATE("Уточнен план ",$C$3," - ПРИХОДИ")</f>
        <v>Уточнен план 2023 - ПРИХОДИ</v>
      </c>
      <c r="F19" s="1739"/>
      <c r="G19" s="1739"/>
      <c r="H19" s="1740"/>
      <c r="I19" s="1744" t="str">
        <f>CONCATENATE("Отчет ",$C$3," - ПРИХОДИ")</f>
        <v>Отчет 2023 - ПРИХОДИ</v>
      </c>
      <c r="J19" s="1745"/>
      <c r="K19" s="1745"/>
      <c r="L19" s="1746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2" t="s">
        <v>462</v>
      </c>
      <c r="D22" s="176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2006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2" t="s">
        <v>464</v>
      </c>
      <c r="D28" s="1763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2" t="s">
        <v>126</v>
      </c>
      <c r="D33" s="1763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2007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2" t="s">
        <v>121</v>
      </c>
      <c r="D39" s="1763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2008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1999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1" t="str">
        <f>$B$7</f>
        <v>ОТЧЕТНИ ДАННИ ПО ЕБК ЗА ИЗПЪЛНЕНИЕТО НА БЮДЖЕТА</v>
      </c>
      <c r="C174" s="1782"/>
      <c r="D174" s="178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 t="str">
        <f>$B$9</f>
        <v>СУ Г. С. Раковски</v>
      </c>
      <c r="C176" s="1779"/>
      <c r="D176" s="1780"/>
      <c r="E176" s="115">
        <f>$E$9</f>
        <v>44927</v>
      </c>
      <c r="F176" s="226">
        <f>$F$9</f>
        <v>45016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9" t="str">
        <f>$B$12</f>
        <v>Велико Търново</v>
      </c>
      <c r="C179" s="1770"/>
      <c r="D179" s="1771"/>
      <c r="E179" s="231" t="s">
        <v>876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38" t="str">
        <f>CONCATENATE("Уточнен план ",$C$3," - РАЗХОДИ - рекапитулация")</f>
        <v>Уточнен план 2023 - РАЗХОДИ - рекапитулация</v>
      </c>
      <c r="F183" s="1739"/>
      <c r="G183" s="1739"/>
      <c r="H183" s="1740"/>
      <c r="I183" s="1747" t="str">
        <f>CONCATENATE("Отчет ",$C$3," - РАЗХОДИ - рекапитулация")</f>
        <v>Отчет 2023 - РАЗХОДИ - рекапитулация</v>
      </c>
      <c r="J183" s="1748"/>
      <c r="K183" s="1748"/>
      <c r="L183" s="174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6" t="s">
        <v>730</v>
      </c>
      <c r="D187" s="177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55640</v>
      </c>
      <c r="J187" s="275">
        <f t="shared" si="41"/>
        <v>0</v>
      </c>
      <c r="K187" s="276">
        <f t="shared" si="41"/>
        <v>0</v>
      </c>
      <c r="L187" s="273">
        <f t="shared" si="41"/>
        <v>55640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55640</v>
      </c>
      <c r="J188" s="283">
        <f t="shared" si="43"/>
        <v>0</v>
      </c>
      <c r="K188" s="284">
        <f t="shared" si="43"/>
        <v>0</v>
      </c>
      <c r="L188" s="281">
        <f t="shared" si="43"/>
        <v>55640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2" t="s">
        <v>733</v>
      </c>
      <c r="D190" s="177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635</v>
      </c>
      <c r="J190" s="275">
        <f t="shared" si="44"/>
        <v>0</v>
      </c>
      <c r="K190" s="276">
        <f t="shared" si="44"/>
        <v>0</v>
      </c>
      <c r="L190" s="273">
        <f t="shared" si="44"/>
        <v>635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635</v>
      </c>
      <c r="J195" s="289">
        <f t="shared" si="45"/>
        <v>0</v>
      </c>
      <c r="K195" s="290">
        <f t="shared" si="45"/>
        <v>0</v>
      </c>
      <c r="L195" s="287">
        <f t="shared" si="45"/>
        <v>635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4" t="s">
        <v>189</v>
      </c>
      <c r="D196" s="177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12053</v>
      </c>
      <c r="J196" s="275">
        <f t="shared" si="46"/>
        <v>0</v>
      </c>
      <c r="K196" s="276">
        <f t="shared" si="46"/>
        <v>0</v>
      </c>
      <c r="L196" s="273">
        <f t="shared" si="46"/>
        <v>12053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6103</v>
      </c>
      <c r="J197" s="283">
        <f t="shared" si="47"/>
        <v>0</v>
      </c>
      <c r="K197" s="284">
        <f t="shared" si="47"/>
        <v>0</v>
      </c>
      <c r="L197" s="281">
        <f t="shared" si="47"/>
        <v>6103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1917</v>
      </c>
      <c r="J198" s="297">
        <f t="shared" si="47"/>
        <v>0</v>
      </c>
      <c r="K198" s="298">
        <f t="shared" si="47"/>
        <v>0</v>
      </c>
      <c r="L198" s="295">
        <f t="shared" si="47"/>
        <v>1917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2573</v>
      </c>
      <c r="J200" s="297">
        <f t="shared" si="47"/>
        <v>0</v>
      </c>
      <c r="K200" s="298">
        <f t="shared" si="47"/>
        <v>0</v>
      </c>
      <c r="L200" s="295">
        <f t="shared" si="47"/>
        <v>2573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1460</v>
      </c>
      <c r="J201" s="297">
        <f t="shared" si="47"/>
        <v>0</v>
      </c>
      <c r="K201" s="298">
        <f t="shared" si="47"/>
        <v>0</v>
      </c>
      <c r="L201" s="295">
        <f t="shared" si="47"/>
        <v>1460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5" t="s">
        <v>194</v>
      </c>
      <c r="D204" s="178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2" t="s">
        <v>195</v>
      </c>
      <c r="D205" s="1773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24267</v>
      </c>
      <c r="J205" s="275">
        <f t="shared" si="48"/>
        <v>0</v>
      </c>
      <c r="K205" s="276">
        <f t="shared" si="48"/>
        <v>0</v>
      </c>
      <c r="L205" s="310">
        <f t="shared" si="48"/>
        <v>24267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2394</v>
      </c>
      <c r="J206" s="283">
        <f t="shared" si="49"/>
        <v>0</v>
      </c>
      <c r="K206" s="284">
        <f t="shared" si="49"/>
        <v>0</v>
      </c>
      <c r="L206" s="281">
        <f t="shared" si="49"/>
        <v>2394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7028</v>
      </c>
      <c r="J210" s="297">
        <f t="shared" si="49"/>
        <v>0</v>
      </c>
      <c r="K210" s="298">
        <f t="shared" si="49"/>
        <v>0</v>
      </c>
      <c r="L210" s="295">
        <f t="shared" si="49"/>
        <v>7028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9939</v>
      </c>
      <c r="J211" s="316">
        <f t="shared" si="49"/>
        <v>0</v>
      </c>
      <c r="K211" s="317">
        <f t="shared" si="49"/>
        <v>0</v>
      </c>
      <c r="L211" s="314">
        <f t="shared" si="49"/>
        <v>9939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4664</v>
      </c>
      <c r="J212" s="322">
        <f t="shared" si="49"/>
        <v>0</v>
      </c>
      <c r="K212" s="323">
        <f t="shared" si="49"/>
        <v>0</v>
      </c>
      <c r="L212" s="320">
        <f t="shared" si="49"/>
        <v>4664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242</v>
      </c>
      <c r="J214" s="322">
        <f t="shared" si="49"/>
        <v>0</v>
      </c>
      <c r="K214" s="323">
        <f t="shared" si="49"/>
        <v>0</v>
      </c>
      <c r="L214" s="320">
        <f t="shared" si="49"/>
        <v>242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3" t="s">
        <v>266</v>
      </c>
      <c r="D223" s="178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5986</v>
      </c>
      <c r="J223" s="275">
        <f t="shared" si="51"/>
        <v>0</v>
      </c>
      <c r="K223" s="276">
        <f t="shared" si="51"/>
        <v>0</v>
      </c>
      <c r="L223" s="310">
        <f t="shared" si="51"/>
        <v>5986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5986</v>
      </c>
      <c r="J225" s="297">
        <f t="shared" si="52"/>
        <v>0</v>
      </c>
      <c r="K225" s="298">
        <f t="shared" si="52"/>
        <v>0</v>
      </c>
      <c r="L225" s="295">
        <f t="shared" si="52"/>
        <v>5986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3" t="s">
        <v>708</v>
      </c>
      <c r="D227" s="178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3" t="s">
        <v>214</v>
      </c>
      <c r="D233" s="178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3" t="s">
        <v>216</v>
      </c>
      <c r="D236" s="178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89" t="s">
        <v>217</v>
      </c>
      <c r="D237" s="179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89" t="s">
        <v>218</v>
      </c>
      <c r="D238" s="179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89" t="s">
        <v>1643</v>
      </c>
      <c r="D239" s="179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3" t="s">
        <v>219</v>
      </c>
      <c r="D240" s="178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2002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3" t="s">
        <v>228</v>
      </c>
      <c r="D255" s="178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3" t="s">
        <v>229</v>
      </c>
      <c r="D256" s="178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3" t="s">
        <v>230</v>
      </c>
      <c r="D257" s="178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3" t="s">
        <v>231</v>
      </c>
      <c r="D258" s="178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3" t="s">
        <v>1648</v>
      </c>
      <c r="D265" s="178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3" t="s">
        <v>1645</v>
      </c>
      <c r="D269" s="178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3" t="s">
        <v>1646</v>
      </c>
      <c r="D270" s="178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89" t="s">
        <v>241</v>
      </c>
      <c r="D271" s="179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3" t="s">
        <v>267</v>
      </c>
      <c r="D272" s="178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7" t="s">
        <v>242</v>
      </c>
      <c r="D275" s="178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7" t="s">
        <v>243</v>
      </c>
      <c r="D276" s="178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7" t="s">
        <v>614</v>
      </c>
      <c r="D284" s="178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7" t="s">
        <v>672</v>
      </c>
      <c r="D287" s="178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3" t="s">
        <v>673</v>
      </c>
      <c r="D288" s="178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1" t="s">
        <v>900</v>
      </c>
      <c r="D293" s="179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3" t="s">
        <v>681</v>
      </c>
      <c r="D297" s="179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98581</v>
      </c>
      <c r="J301" s="397">
        <f t="shared" si="77"/>
        <v>0</v>
      </c>
      <c r="K301" s="398">
        <f t="shared" si="77"/>
        <v>0</v>
      </c>
      <c r="L301" s="395">
        <f t="shared" si="77"/>
        <v>98581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5"/>
      <c r="C306" s="1796"/>
      <c r="D306" s="179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6"/>
      <c r="D308" s="179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6"/>
      <c r="D311" s="179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3" t="str">
        <f>$B$7</f>
        <v>ОТЧЕТНИ ДАННИ ПО ЕБК ЗА ИЗПЪЛНЕНИЕТО НА БЮДЖЕТА</v>
      </c>
      <c r="C348" s="1803"/>
      <c r="D348" s="180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 t="str">
        <f>$B$9</f>
        <v>СУ Г. С. Раковски</v>
      </c>
      <c r="C350" s="1779"/>
      <c r="D350" s="1780"/>
      <c r="E350" s="115">
        <f>$E$9</f>
        <v>44927</v>
      </c>
      <c r="F350" s="407">
        <f>$F$9</f>
        <v>45016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69" t="str">
        <f>$B$12</f>
        <v>Велико Търново</v>
      </c>
      <c r="C353" s="1770"/>
      <c r="D353" s="1771"/>
      <c r="E353" s="410" t="s">
        <v>876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0" t="str">
        <f>CONCATENATE("Уточнен план ",$C$3," - ТРАНСФЕРИ и ВРЕМ. БЕЗЛ. ЗАЕМИ")</f>
        <v>Уточнен план 2023 - ТРАНСФЕРИ и ВРЕМ. БЕЗЛ. ЗАЕМИ</v>
      </c>
      <c r="F357" s="1751"/>
      <c r="G357" s="1751"/>
      <c r="H357" s="1752"/>
      <c r="I357" s="1753" t="str">
        <f>CONCATENATE("Отчет ",$C$3," - ТРАНСФЕРИ и ВРЕМ. БЕЗЛ. ЗАЕМИ")</f>
        <v>Отчет 2023 - ТРАНСФЕРИ и ВРЕМ. БЕЗЛ. ЗАЕМИ</v>
      </c>
      <c r="J357" s="1754"/>
      <c r="K357" s="1754"/>
      <c r="L357" s="1755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1" t="s">
        <v>270</v>
      </c>
      <c r="D361" s="180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99" t="s">
        <v>281</v>
      </c>
      <c r="D375" s="1800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99" t="s">
        <v>303</v>
      </c>
      <c r="D383" s="1800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99" t="s">
        <v>247</v>
      </c>
      <c r="D388" s="1800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482">
        <v>0</v>
      </c>
      <c r="G389" s="1607">
        <v>0</v>
      </c>
      <c r="H389" s="154">
        <v>0</v>
      </c>
      <c r="I389" s="482">
        <v>0</v>
      </c>
      <c r="J389" s="1607">
        <v>0</v>
      </c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605">
        <v>0</v>
      </c>
      <c r="G390" s="1606">
        <v>0</v>
      </c>
      <c r="H390" s="468">
        <v>0</v>
      </c>
      <c r="I390" s="1605">
        <v>0</v>
      </c>
      <c r="J390" s="1606">
        <v>0</v>
      </c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99" t="s">
        <v>248</v>
      </c>
      <c r="D391" s="1800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185994</v>
      </c>
      <c r="J391" s="440">
        <f t="shared" si="87"/>
        <v>0</v>
      </c>
      <c r="K391" s="441">
        <f>SUM(K392:K395)</f>
        <v>0</v>
      </c>
      <c r="L391" s="1367">
        <f t="shared" si="87"/>
        <v>185994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73"/>
      <c r="G395" s="174"/>
      <c r="H395" s="175">
        <v>0</v>
      </c>
      <c r="I395" s="173">
        <v>185994</v>
      </c>
      <c r="J395" s="174"/>
      <c r="K395" s="175">
        <v>0</v>
      </c>
      <c r="L395" s="1377">
        <f>I395+J395+K395</f>
        <v>185994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4">
        <v>6200</v>
      </c>
      <c r="C396" s="1799" t="s">
        <v>250</v>
      </c>
      <c r="D396" s="1800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2000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99" t="s">
        <v>251</v>
      </c>
      <c r="D399" s="1800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482">
        <v>0</v>
      </c>
      <c r="G400" s="1607">
        <v>0</v>
      </c>
      <c r="H400" s="154">
        <v>0</v>
      </c>
      <c r="I400" s="482">
        <v>0</v>
      </c>
      <c r="J400" s="1607">
        <v>0</v>
      </c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605">
        <v>0</v>
      </c>
      <c r="G401" s="1606">
        <v>0</v>
      </c>
      <c r="H401" s="468">
        <v>0</v>
      </c>
      <c r="I401" s="1605">
        <v>0</v>
      </c>
      <c r="J401" s="1606">
        <v>0</v>
      </c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99" t="s">
        <v>907</v>
      </c>
      <c r="D402" s="1800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99" t="s">
        <v>667</v>
      </c>
      <c r="D405" s="1800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99" t="s">
        <v>668</v>
      </c>
      <c r="D406" s="1800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152"/>
      <c r="G407" s="153"/>
      <c r="H407" s="154">
        <v>0</v>
      </c>
      <c r="I407" s="152"/>
      <c r="J407" s="153"/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73"/>
      <c r="G408" s="174"/>
      <c r="H408" s="468">
        <v>0</v>
      </c>
      <c r="I408" s="173"/>
      <c r="J408" s="174"/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99" t="s">
        <v>686</v>
      </c>
      <c r="D409" s="1800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99" t="s">
        <v>254</v>
      </c>
      <c r="D412" s="1800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185994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185994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99" t="s">
        <v>753</v>
      </c>
      <c r="D422" s="1800"/>
      <c r="E422" s="1367">
        <f>F422+G422+H422</f>
        <v>0</v>
      </c>
      <c r="F422" s="479"/>
      <c r="G422" s="480"/>
      <c r="H422" s="1463">
        <v>0</v>
      </c>
      <c r="I422" s="479"/>
      <c r="J422" s="480"/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99" t="s">
        <v>691</v>
      </c>
      <c r="D423" s="1800"/>
      <c r="E423" s="1367">
        <f>F423+G423+H423</f>
        <v>0</v>
      </c>
      <c r="F423" s="479"/>
      <c r="G423" s="480"/>
      <c r="H423" s="1463">
        <v>0</v>
      </c>
      <c r="I423" s="479"/>
      <c r="J423" s="480"/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99" t="s">
        <v>255</v>
      </c>
      <c r="D424" s="1800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99" t="s">
        <v>670</v>
      </c>
      <c r="D425" s="1800"/>
      <c r="E425" s="1367">
        <f>F425+G425+H425</f>
        <v>0</v>
      </c>
      <c r="F425" s="1598">
        <v>0</v>
      </c>
      <c r="G425" s="1599">
        <v>0</v>
      </c>
      <c r="H425" s="1597">
        <v>0</v>
      </c>
      <c r="I425" s="1598">
        <v>0</v>
      </c>
      <c r="J425" s="1599">
        <v>0</v>
      </c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99" t="s">
        <v>911</v>
      </c>
      <c r="D426" s="1800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6" t="str">
        <f>$B$7</f>
        <v>ОТЧЕТНИ ДАННИ ПО ЕБК ЗА ИЗПЪЛНЕНИЕТО НА БЮДЖЕТА</v>
      </c>
      <c r="C433" s="1807"/>
      <c r="D433" s="180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 t="str">
        <f>$B$9</f>
        <v>СУ Г. С. Раковски</v>
      </c>
      <c r="C435" s="1779"/>
      <c r="D435" s="1780"/>
      <c r="E435" s="115">
        <f>$E$9</f>
        <v>44927</v>
      </c>
      <c r="F435" s="407">
        <f>$F$9</f>
        <v>45016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69" t="str">
        <f>$B$12</f>
        <v>Велико Търново</v>
      </c>
      <c r="C438" s="1770"/>
      <c r="D438" s="1771"/>
      <c r="E438" s="410" t="s">
        <v>876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38" t="str">
        <f>CONCATENATE("Уточнен план ",$C$3," - БЮДЖЕТНО САЛДО")</f>
        <v>Уточнен план 2023 - БЮДЖЕТНО САЛДО</v>
      </c>
      <c r="F442" s="1739"/>
      <c r="G442" s="1739"/>
      <c r="H442" s="1740"/>
      <c r="I442" s="1756" t="str">
        <f>CONCATENATE("Отчет ",$C$3," - БЮДЖЕТНО САЛДО")</f>
        <v>Отчет 2023 - БЮДЖЕТНО САЛДО</v>
      </c>
      <c r="J442" s="1757"/>
      <c r="K442" s="1757"/>
      <c r="L442" s="1758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87413</v>
      </c>
      <c r="J445" s="539">
        <f t="shared" si="99"/>
        <v>0</v>
      </c>
      <c r="K445" s="540">
        <f t="shared" si="99"/>
        <v>0</v>
      </c>
      <c r="L445" s="541">
        <f t="shared" si="99"/>
        <v>87413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-87413</v>
      </c>
      <c r="J446" s="546">
        <f t="shared" si="100"/>
        <v>0</v>
      </c>
      <c r="K446" s="547">
        <f t="shared" si="100"/>
        <v>0</v>
      </c>
      <c r="L446" s="548">
        <f>+L597</f>
        <v>-87413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08" t="str">
        <f>$B$7</f>
        <v>ОТЧЕТНИ ДАННИ ПО ЕБК ЗА ИЗПЪЛНЕНИЕТО НА БЮДЖЕТА</v>
      </c>
      <c r="C449" s="1809"/>
      <c r="D449" s="180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 t="str">
        <f>$B$9</f>
        <v>СУ Г. С. Раковски</v>
      </c>
      <c r="C451" s="1779"/>
      <c r="D451" s="1780"/>
      <c r="E451" s="115">
        <f>$E$9</f>
        <v>44927</v>
      </c>
      <c r="F451" s="407">
        <f>$F$9</f>
        <v>45016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69" t="str">
        <f>$B$12</f>
        <v>Велико Търново</v>
      </c>
      <c r="C454" s="1770"/>
      <c r="D454" s="1771"/>
      <c r="E454" s="410" t="s">
        <v>876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1" t="str">
        <f>CONCATENATE("Уточнен план ",$C$3," - ФИНАНСИРАНЕ НА БЮДЖЕТНО САЛДО")</f>
        <v>Уточнен план 2023 - ФИНАНСИРАНЕ НА БЮДЖЕТНО САЛДО</v>
      </c>
      <c r="F458" s="1742"/>
      <c r="G458" s="1742"/>
      <c r="H458" s="1743"/>
      <c r="I458" s="1759" t="str">
        <f>CONCATENATE("Отчет ",$C$3," -ФИНАНСИРАНЕ НА БЮДЖЕТНО САЛДО")</f>
        <v>Отчет 2023 -ФИНАНСИРАНЕ НА БЮДЖЕТНО САЛДО</v>
      </c>
      <c r="J458" s="1760"/>
      <c r="K458" s="1760"/>
      <c r="L458" s="1761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4" t="s">
        <v>754</v>
      </c>
      <c r="D461" s="1805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3" t="s">
        <v>757</v>
      </c>
      <c r="D465" s="182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3" t="s">
        <v>1941</v>
      </c>
      <c r="D468" s="182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4" t="s">
        <v>760</v>
      </c>
      <c r="D471" s="1805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4" t="s">
        <v>767</v>
      </c>
      <c r="D478" s="182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2" t="s">
        <v>915</v>
      </c>
      <c r="D481" s="1812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5" t="s">
        <v>920</v>
      </c>
      <c r="D497" s="1816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5" t="s">
        <v>24</v>
      </c>
      <c r="D502" s="1816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7" t="s">
        <v>921</v>
      </c>
      <c r="D503" s="1817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2" t="s">
        <v>33</v>
      </c>
      <c r="D512" s="1812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2" t="s">
        <v>37</v>
      </c>
      <c r="D516" s="1812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2" t="s">
        <v>922</v>
      </c>
      <c r="D521" s="1819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5" t="s">
        <v>923</v>
      </c>
      <c r="D524" s="1811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422</v>
      </c>
      <c r="J524" s="569">
        <f t="shared" si="120"/>
        <v>0</v>
      </c>
      <c r="K524" s="570">
        <f t="shared" si="120"/>
        <v>0</v>
      </c>
      <c r="L524" s="567">
        <f t="shared" si="120"/>
        <v>422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>
        <v>422</v>
      </c>
      <c r="J527" s="159"/>
      <c r="K527" s="574">
        <v>0</v>
      </c>
      <c r="L527" s="1376">
        <f t="shared" si="116"/>
        <v>422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8"/>
      <c r="G528" s="159"/>
      <c r="H528" s="574">
        <v>0</v>
      </c>
      <c r="I528" s="158"/>
      <c r="J528" s="159"/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73"/>
      <c r="G530" s="174"/>
      <c r="H530" s="586">
        <v>0</v>
      </c>
      <c r="I530" s="173"/>
      <c r="J530" s="174"/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3" t="s">
        <v>307</v>
      </c>
      <c r="D531" s="1814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2" t="s">
        <v>925</v>
      </c>
      <c r="D535" s="1812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18" t="s">
        <v>926</v>
      </c>
      <c r="D536" s="1818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0" t="s">
        <v>927</v>
      </c>
      <c r="D541" s="1811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2" t="s">
        <v>928</v>
      </c>
      <c r="D544" s="1812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0" t="s">
        <v>937</v>
      </c>
      <c r="D566" s="1810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-87835</v>
      </c>
      <c r="J566" s="569">
        <f t="shared" si="128"/>
        <v>0</v>
      </c>
      <c r="K566" s="570">
        <f t="shared" si="128"/>
        <v>0</v>
      </c>
      <c r="L566" s="567">
        <f t="shared" si="128"/>
        <v>-87835</v>
      </c>
      <c r="M566" s="7">
        <f t="shared" si="122"/>
        <v>1</v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>
        <v>-87835</v>
      </c>
      <c r="J573" s="153"/>
      <c r="K573" s="1612">
        <v>0</v>
      </c>
      <c r="L573" s="1382">
        <f t="shared" si="129"/>
        <v>-87835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0" t="s">
        <v>942</v>
      </c>
      <c r="D586" s="1811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451"/>
      <c r="G587" s="451"/>
      <c r="H587" s="573">
        <v>0</v>
      </c>
      <c r="I587" s="451"/>
      <c r="J587" s="451"/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451"/>
      <c r="G588" s="451"/>
      <c r="H588" s="574">
        <v>0</v>
      </c>
      <c r="I588" s="451"/>
      <c r="J588" s="451"/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451"/>
      <c r="G589" s="451"/>
      <c r="H589" s="574">
        <v>0</v>
      </c>
      <c r="I589" s="451"/>
      <c r="J589" s="451"/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451"/>
      <c r="G590" s="451"/>
      <c r="H590" s="575">
        <v>0</v>
      </c>
      <c r="I590" s="451"/>
      <c r="J590" s="451"/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0" t="s">
        <v>819</v>
      </c>
      <c r="D591" s="1811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-87413</v>
      </c>
      <c r="J597" s="653">
        <f t="shared" si="133"/>
        <v>0</v>
      </c>
      <c r="K597" s="655">
        <f t="shared" si="133"/>
        <v>0</v>
      </c>
      <c r="L597" s="651">
        <f t="shared" si="133"/>
        <v>-87413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38"/>
      <c r="H600" s="1839"/>
      <c r="I600" s="1839"/>
      <c r="J600" s="1840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28" t="s">
        <v>863</v>
      </c>
      <c r="H601" s="1828"/>
      <c r="I601" s="1828"/>
      <c r="J601" s="1828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820"/>
      <c r="H603" s="1821"/>
      <c r="I603" s="1821"/>
      <c r="J603" s="1822"/>
      <c r="K603" s="103"/>
      <c r="L603" s="228"/>
      <c r="M603" s="7">
        <v>1</v>
      </c>
      <c r="N603" s="514"/>
    </row>
    <row r="604" spans="1:14" ht="21.75" customHeight="1">
      <c r="A604" s="23"/>
      <c r="B604" s="1826" t="s">
        <v>866</v>
      </c>
      <c r="C604" s="1827"/>
      <c r="D604" s="661" t="s">
        <v>867</v>
      </c>
      <c r="E604" s="662"/>
      <c r="F604" s="663"/>
      <c r="G604" s="1828" t="s">
        <v>863</v>
      </c>
      <c r="H604" s="1828"/>
      <c r="I604" s="1828"/>
      <c r="J604" s="1828"/>
      <c r="K604" s="103"/>
      <c r="L604" s="228"/>
      <c r="M604" s="7">
        <v>1</v>
      </c>
      <c r="N604" s="514"/>
    </row>
    <row r="605" spans="1:14" ht="24.75" customHeight="1">
      <c r="A605" s="36"/>
      <c r="B605" s="1829"/>
      <c r="C605" s="1830"/>
      <c r="D605" s="664" t="s">
        <v>868</v>
      </c>
      <c r="E605" s="665"/>
      <c r="F605" s="666"/>
      <c r="G605" s="667" t="s">
        <v>869</v>
      </c>
      <c r="H605" s="1831"/>
      <c r="I605" s="1832"/>
      <c r="J605" s="1833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1"/>
      <c r="I607" s="1832"/>
      <c r="J607" s="1833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808" t="str">
        <f>$B$7</f>
        <v>ОТЧЕТНИ ДАННИ ПО ЕБК ЗА ИЗПЪЛНЕНИЕТО НА БЮДЖЕТА</v>
      </c>
      <c r="C621" s="1809"/>
      <c r="D621" s="1809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1" t="s">
        <v>1238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78" t="str">
        <f>$B$9</f>
        <v>СУ Г. С. Раковски</v>
      </c>
      <c r="C623" s="1779"/>
      <c r="D623" s="1780"/>
      <c r="E623" s="115">
        <f>$E$9</f>
        <v>44927</v>
      </c>
      <c r="F623" s="226">
        <f>$F$9</f>
        <v>45016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1" t="str">
        <f>$B$12</f>
        <v>Велико Търново</v>
      </c>
      <c r="C626" s="1842"/>
      <c r="D626" s="1843"/>
      <c r="E626" s="410" t="s">
        <v>876</v>
      </c>
      <c r="F626" s="1349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38" t="str">
        <f>CONCATENATE("Уточнен план ",$C$3)</f>
        <v>Уточнен план 2023</v>
      </c>
      <c r="F630" s="1739"/>
      <c r="G630" s="1739"/>
      <c r="H630" s="1740"/>
      <c r="I630" s="1747" t="str">
        <f>CONCATENATE("Отчет ",$C$3)</f>
        <v>Отчет 2023</v>
      </c>
      <c r="J630" s="1748"/>
      <c r="K630" s="1748"/>
      <c r="L630" s="174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6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3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54" t="s">
        <v>2009</v>
      </c>
      <c r="C634" s="1447">
        <f>VLOOKUP(D635,EBK_DEIN2,2,FALSE)</f>
        <v>3322</v>
      </c>
      <c r="D634" s="1446" t="s">
        <v>778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2">
        <f>+C634</f>
        <v>3322</v>
      </c>
      <c r="D635" s="1441" t="s">
        <v>1946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701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6" t="s">
        <v>730</v>
      </c>
      <c r="D637" s="1777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51637</v>
      </c>
      <c r="J637" s="275">
        <f t="shared" si="134"/>
        <v>0</v>
      </c>
      <c r="K637" s="276">
        <f t="shared" si="134"/>
        <v>0</v>
      </c>
      <c r="L637" s="273">
        <f t="shared" si="134"/>
        <v>51637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7"/>
      <c r="I638" s="152">
        <v>51637</v>
      </c>
      <c r="J638" s="153"/>
      <c r="K638" s="1407"/>
      <c r="L638" s="281">
        <f>I638+J638+K638</f>
        <v>51637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72" t="s">
        <v>733</v>
      </c>
      <c r="D640" s="1773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635</v>
      </c>
      <c r="J640" s="275">
        <f t="shared" si="136"/>
        <v>0</v>
      </c>
      <c r="K640" s="276">
        <f t="shared" si="136"/>
        <v>0</v>
      </c>
      <c r="L640" s="273">
        <f t="shared" si="136"/>
        <v>635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7"/>
      <c r="I641" s="152"/>
      <c r="J641" s="153"/>
      <c r="K641" s="1407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9"/>
      <c r="I642" s="158"/>
      <c r="J642" s="159"/>
      <c r="K642" s="1409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>
        <v>635</v>
      </c>
      <c r="J645" s="174"/>
      <c r="K645" s="1410"/>
      <c r="L645" s="287">
        <f>I645+J645+K645</f>
        <v>635</v>
      </c>
      <c r="M645" s="12">
        <f t="shared" si="135"/>
        <v>1</v>
      </c>
      <c r="N645" s="13"/>
    </row>
    <row r="646" spans="2:14" ht="15.75">
      <c r="B646" s="272">
        <v>500</v>
      </c>
      <c r="C646" s="1774" t="s">
        <v>189</v>
      </c>
      <c r="D646" s="1775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11120</v>
      </c>
      <c r="J646" s="275">
        <f t="shared" si="137"/>
        <v>0</v>
      </c>
      <c r="K646" s="276">
        <f t="shared" si="137"/>
        <v>0</v>
      </c>
      <c r="L646" s="273">
        <f t="shared" si="137"/>
        <v>11120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7"/>
      <c r="I647" s="152">
        <v>5646</v>
      </c>
      <c r="J647" s="153"/>
      <c r="K647" s="1407"/>
      <c r="L647" s="281">
        <f aca="true" t="shared" si="139" ref="L647:L654">I647+J647+K647</f>
        <v>5646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/>
      <c r="G648" s="159"/>
      <c r="H648" s="1409"/>
      <c r="I648" s="158">
        <v>1745</v>
      </c>
      <c r="J648" s="159"/>
      <c r="K648" s="1409"/>
      <c r="L648" s="295">
        <f t="shared" si="139"/>
        <v>1745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9"/>
      <c r="I650" s="158">
        <v>2381</v>
      </c>
      <c r="J650" s="159"/>
      <c r="K650" s="1409"/>
      <c r="L650" s="295">
        <f t="shared" si="139"/>
        <v>2381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9"/>
      <c r="I651" s="158">
        <v>1348</v>
      </c>
      <c r="J651" s="159"/>
      <c r="K651" s="1409"/>
      <c r="L651" s="295">
        <f t="shared" si="139"/>
        <v>1348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85" t="s">
        <v>194</v>
      </c>
      <c r="D654" s="1786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72" t="s">
        <v>195</v>
      </c>
      <c r="D655" s="1773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23841</v>
      </c>
      <c r="J655" s="275">
        <f t="shared" si="140"/>
        <v>0</v>
      </c>
      <c r="K655" s="276">
        <f t="shared" si="140"/>
        <v>0</v>
      </c>
      <c r="L655" s="310">
        <f t="shared" si="140"/>
        <v>23841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>
        <v>1968</v>
      </c>
      <c r="J656" s="153"/>
      <c r="K656" s="1407"/>
      <c r="L656" s="281">
        <f aca="true" t="shared" si="142" ref="L656:L672">I656+J656+K656</f>
        <v>1968</v>
      </c>
      <c r="M656" s="12">
        <f t="shared" si="135"/>
        <v>1</v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7028</v>
      </c>
      <c r="J660" s="159"/>
      <c r="K660" s="1409"/>
      <c r="L660" s="295">
        <f t="shared" si="142"/>
        <v>7028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9939</v>
      </c>
      <c r="J661" s="165"/>
      <c r="K661" s="1408"/>
      <c r="L661" s="314">
        <f t="shared" si="142"/>
        <v>9939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4664</v>
      </c>
      <c r="J662" s="451"/>
      <c r="K662" s="1417"/>
      <c r="L662" s="320">
        <f t="shared" si="142"/>
        <v>4664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7"/>
      <c r="I664" s="450">
        <v>242</v>
      </c>
      <c r="J664" s="451"/>
      <c r="K664" s="1417"/>
      <c r="L664" s="320">
        <f t="shared" si="142"/>
        <v>242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/>
      <c r="J667" s="451"/>
      <c r="K667" s="1417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83" t="s">
        <v>266</v>
      </c>
      <c r="D673" s="178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5986</v>
      </c>
      <c r="J673" s="275">
        <f t="shared" si="144"/>
        <v>0</v>
      </c>
      <c r="K673" s="276">
        <f t="shared" si="144"/>
        <v>0</v>
      </c>
      <c r="L673" s="310">
        <f t="shared" si="144"/>
        <v>5986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9"/>
      <c r="I675" s="158">
        <v>5986</v>
      </c>
      <c r="J675" s="159"/>
      <c r="K675" s="1409"/>
      <c r="L675" s="295">
        <f>I675+J675+K675</f>
        <v>5986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83" t="s">
        <v>708</v>
      </c>
      <c r="D677" s="178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83" t="s">
        <v>214</v>
      </c>
      <c r="D683" s="178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83" t="s">
        <v>216</v>
      </c>
      <c r="D686" s="1784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89" t="s">
        <v>217</v>
      </c>
      <c r="D687" s="1790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89" t="s">
        <v>218</v>
      </c>
      <c r="D688" s="1790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89" t="s">
        <v>1647</v>
      </c>
      <c r="D689" s="1790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83" t="s">
        <v>219</v>
      </c>
      <c r="D690" s="178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2002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83" t="s">
        <v>228</v>
      </c>
      <c r="D705" s="1784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83" t="s">
        <v>229</v>
      </c>
      <c r="D706" s="1784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83" t="s">
        <v>230</v>
      </c>
      <c r="D707" s="1784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2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83" t="s">
        <v>231</v>
      </c>
      <c r="D708" s="178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83" t="s">
        <v>1648</v>
      </c>
      <c r="D715" s="178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83" t="s">
        <v>1645</v>
      </c>
      <c r="D719" s="1784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83" t="s">
        <v>1646</v>
      </c>
      <c r="D720" s="1784"/>
      <c r="E720" s="310">
        <f t="shared" si="160"/>
        <v>0</v>
      </c>
      <c r="F720" s="1411"/>
      <c r="G720" s="1412"/>
      <c r="H720" s="1413"/>
      <c r="I720" s="1411"/>
      <c r="J720" s="1412"/>
      <c r="K720" s="1413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89" t="s">
        <v>241</v>
      </c>
      <c r="D721" s="1790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83" t="s">
        <v>267</v>
      </c>
      <c r="D722" s="178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87" t="s">
        <v>242</v>
      </c>
      <c r="D725" s="1788"/>
      <c r="E725" s="310">
        <f>F725+G725+H725</f>
        <v>0</v>
      </c>
      <c r="F725" s="1411"/>
      <c r="G725" s="1412"/>
      <c r="H725" s="1413"/>
      <c r="I725" s="1411"/>
      <c r="J725" s="1412"/>
      <c r="K725" s="1413"/>
      <c r="L725" s="310">
        <f>I725+J725+K725</f>
        <v>0</v>
      </c>
      <c r="M725" s="12">
        <f t="shared" si="155"/>
      </c>
      <c r="N725" s="13"/>
    </row>
    <row r="726" spans="2:14" ht="15.75">
      <c r="B726" s="365">
        <v>5200</v>
      </c>
      <c r="C726" s="1787" t="s">
        <v>243</v>
      </c>
      <c r="D726" s="178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87" t="s">
        <v>614</v>
      </c>
      <c r="D734" s="178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87" t="s">
        <v>672</v>
      </c>
      <c r="D737" s="1788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83" t="s">
        <v>673</v>
      </c>
      <c r="D738" s="178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1" t="s">
        <v>900</v>
      </c>
      <c r="D743" s="1792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2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2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2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93" t="s">
        <v>681</v>
      </c>
      <c r="D747" s="1794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93" t="s">
        <v>681</v>
      </c>
      <c r="D748" s="1794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727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93219</v>
      </c>
      <c r="J752" s="397">
        <f t="shared" si="169"/>
        <v>0</v>
      </c>
      <c r="K752" s="398">
        <f t="shared" si="169"/>
        <v>0</v>
      </c>
      <c r="L752" s="395">
        <f t="shared" si="169"/>
        <v>93219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"/>
      <c r="C757" s="6"/>
      <c r="D757" s="517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.75">
      <c r="B758" s="6"/>
      <c r="C758" s="1354"/>
      <c r="D758" s="1355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.75">
      <c r="B759" s="1808" t="str">
        <f>$B$7</f>
        <v>ОТЧЕТНИ ДАННИ ПО ЕБК ЗА ИЗПЪЛНЕНИЕТО НА БЮДЖЕТА</v>
      </c>
      <c r="C759" s="1809"/>
      <c r="D759" s="1809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.75">
      <c r="B760" s="228"/>
      <c r="C760" s="391"/>
      <c r="D760" s="400"/>
      <c r="E760" s="406" t="s">
        <v>458</v>
      </c>
      <c r="F760" s="406" t="s">
        <v>821</v>
      </c>
      <c r="G760" s="237"/>
      <c r="H760" s="1351" t="s">
        <v>1238</v>
      </c>
      <c r="I760" s="1352"/>
      <c r="J760" s="1353"/>
      <c r="K760" s="237"/>
      <c r="L760" s="237"/>
      <c r="M760" s="7">
        <f>(IF($E890&lt;&gt;0,$M$2,IF($L890&lt;&gt;0,$M$2,"")))</f>
        <v>1</v>
      </c>
    </row>
    <row r="761" spans="2:13" ht="18.75">
      <c r="B761" s="1778" t="str">
        <f>$B$9</f>
        <v>СУ Г. С. Раковски</v>
      </c>
      <c r="C761" s="1779"/>
      <c r="D761" s="1780"/>
      <c r="E761" s="115">
        <f>$E$9</f>
        <v>44927</v>
      </c>
      <c r="F761" s="226">
        <f>$F$9</f>
        <v>45016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9.5">
      <c r="B764" s="1841" t="str">
        <f>$B$12</f>
        <v>Велико Търново</v>
      </c>
      <c r="C764" s="1842"/>
      <c r="D764" s="1843"/>
      <c r="E764" s="410" t="s">
        <v>876</v>
      </c>
      <c r="F764" s="1349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.75">
      <c r="B765" s="233" t="str">
        <f>$B$13</f>
        <v>(наименование на първостепенния разпоредител с бюджет)</v>
      </c>
      <c r="C765" s="228"/>
      <c r="D765" s="229"/>
      <c r="E765" s="1350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9.5">
      <c r="B766" s="236"/>
      <c r="C766" s="237"/>
      <c r="D766" s="124" t="s">
        <v>877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66" t="s">
        <v>459</v>
      </c>
      <c r="M767" s="7">
        <f>(IF($E890&lt;&gt;0,$M$2,IF($L890&lt;&gt;0,$M$2,"")))</f>
        <v>1</v>
      </c>
    </row>
    <row r="768" spans="2:13" ht="18.75">
      <c r="B768" s="247"/>
      <c r="C768" s="248"/>
      <c r="D768" s="249" t="s">
        <v>699</v>
      </c>
      <c r="E768" s="1738" t="str">
        <f>CONCATENATE("Уточнен план ",$C$3)</f>
        <v>Уточнен план 2023</v>
      </c>
      <c r="F768" s="1739"/>
      <c r="G768" s="1739"/>
      <c r="H768" s="1740"/>
      <c r="I768" s="1747" t="str">
        <f>CONCATENATE("Отчет ",$C$3)</f>
        <v>Отчет 2023</v>
      </c>
      <c r="J768" s="1748"/>
      <c r="K768" s="1748"/>
      <c r="L768" s="1749"/>
      <c r="M768" s="7">
        <f>(IF($E890&lt;&gt;0,$M$2,IF($L890&lt;&gt;0,$M$2,"")))</f>
        <v>1</v>
      </c>
    </row>
    <row r="769" spans="2:13" ht="56.25">
      <c r="B769" s="250" t="s">
        <v>62</v>
      </c>
      <c r="C769" s="251" t="s">
        <v>460</v>
      </c>
      <c r="D769" s="252" t="s">
        <v>700</v>
      </c>
      <c r="E769" s="1392" t="str">
        <f>$E$20</f>
        <v>Уточнен план                Общо</v>
      </c>
      <c r="F769" s="1396" t="str">
        <f>$F$20</f>
        <v>държавни дейности</v>
      </c>
      <c r="G769" s="1397" t="str">
        <f>$G$20</f>
        <v>местни дейности</v>
      </c>
      <c r="H769" s="1398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16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.75">
      <c r="B770" s="258"/>
      <c r="C770" s="259"/>
      <c r="D770" s="260" t="s">
        <v>729</v>
      </c>
      <c r="E770" s="1443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.75">
      <c r="B771" s="1440"/>
      <c r="C771" s="1583" t="e">
        <f>VLOOKUP(D771,OP_LIST2,2,FALSE)</f>
        <v>#N/A</v>
      </c>
      <c r="D771" s="1446"/>
      <c r="E771" s="389"/>
      <c r="F771" s="1430"/>
      <c r="G771" s="1431"/>
      <c r="H771" s="1432"/>
      <c r="I771" s="1430"/>
      <c r="J771" s="1431"/>
      <c r="K771" s="1432"/>
      <c r="L771" s="1429"/>
      <c r="M771" s="7">
        <f>(IF($E890&lt;&gt;0,$M$2,IF($L890&lt;&gt;0,$M$2,"")))</f>
        <v>1</v>
      </c>
    </row>
    <row r="772" spans="2:13" ht="15.75">
      <c r="B772" s="1654" t="s">
        <v>2009</v>
      </c>
      <c r="C772" s="1447">
        <f>VLOOKUP(D773,EBK_DEIN2,2,FALSE)</f>
        <v>3338</v>
      </c>
      <c r="D772" s="1446" t="s">
        <v>778</v>
      </c>
      <c r="E772" s="389"/>
      <c r="F772" s="1433"/>
      <c r="G772" s="1434"/>
      <c r="H772" s="1435"/>
      <c r="I772" s="1433"/>
      <c r="J772" s="1434"/>
      <c r="K772" s="1435"/>
      <c r="L772" s="1429"/>
      <c r="M772" s="7">
        <f>(IF($E890&lt;&gt;0,$M$2,IF($L890&lt;&gt;0,$M$2,"")))</f>
        <v>1</v>
      </c>
    </row>
    <row r="773" spans="2:13" ht="15.75">
      <c r="B773" s="1439"/>
      <c r="C773" s="1572">
        <f>+C772</f>
        <v>3338</v>
      </c>
      <c r="D773" s="1441" t="s">
        <v>1951</v>
      </c>
      <c r="E773" s="389"/>
      <c r="F773" s="1433"/>
      <c r="G773" s="1434"/>
      <c r="H773" s="1435"/>
      <c r="I773" s="1433"/>
      <c r="J773" s="1434"/>
      <c r="K773" s="1435"/>
      <c r="L773" s="1429"/>
      <c r="M773" s="7">
        <f>(IF($E890&lt;&gt;0,$M$2,IF($L890&lt;&gt;0,$M$2,"")))</f>
        <v>1</v>
      </c>
    </row>
    <row r="774" spans="2:13" ht="15.75">
      <c r="B774" s="1444"/>
      <c r="C774" s="1442"/>
      <c r="D774" s="1445" t="s">
        <v>701</v>
      </c>
      <c r="E774" s="389"/>
      <c r="F774" s="1436"/>
      <c r="G774" s="1437"/>
      <c r="H774" s="1438"/>
      <c r="I774" s="1436"/>
      <c r="J774" s="1437"/>
      <c r="K774" s="1438"/>
      <c r="L774" s="1429"/>
      <c r="M774" s="7">
        <f>(IF($E890&lt;&gt;0,$M$2,IF($L890&lt;&gt;0,$M$2,"")))</f>
        <v>1</v>
      </c>
    </row>
    <row r="775" spans="2:14" ht="15.75">
      <c r="B775" s="272">
        <v>100</v>
      </c>
      <c r="C775" s="1776" t="s">
        <v>730</v>
      </c>
      <c r="D775" s="1777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4003</v>
      </c>
      <c r="J775" s="275">
        <f t="shared" si="170"/>
        <v>0</v>
      </c>
      <c r="K775" s="276">
        <f t="shared" si="170"/>
        <v>0</v>
      </c>
      <c r="L775" s="273">
        <f t="shared" si="170"/>
        <v>4003</v>
      </c>
      <c r="M775" s="12">
        <f aca="true" t="shared" si="171" ref="M775:M806"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731</v>
      </c>
      <c r="E776" s="281">
        <f>F776+G776+H776</f>
        <v>0</v>
      </c>
      <c r="F776" s="152"/>
      <c r="G776" s="153"/>
      <c r="H776" s="1407"/>
      <c r="I776" s="152">
        <v>4003</v>
      </c>
      <c r="J776" s="153"/>
      <c r="K776" s="1407"/>
      <c r="L776" s="281">
        <f>I776+J776+K776</f>
        <v>4003</v>
      </c>
      <c r="M776" s="12">
        <f t="shared" si="171"/>
        <v>1</v>
      </c>
      <c r="N776" s="13"/>
    </row>
    <row r="777" spans="2:14" ht="15.75">
      <c r="B777" s="278"/>
      <c r="C777" s="285">
        <v>102</v>
      </c>
      <c r="D777" s="286" t="s">
        <v>732</v>
      </c>
      <c r="E777" s="287">
        <f>F777+G777+H777</f>
        <v>0</v>
      </c>
      <c r="F777" s="173"/>
      <c r="G777" s="174"/>
      <c r="H777" s="1410"/>
      <c r="I777" s="173"/>
      <c r="J777" s="174"/>
      <c r="K777" s="1410"/>
      <c r="L777" s="287">
        <f>I777+J777+K777</f>
        <v>0</v>
      </c>
      <c r="M777" s="12">
        <f t="shared" si="171"/>
      </c>
      <c r="N777" s="13"/>
    </row>
    <row r="778" spans="2:14" ht="15.75">
      <c r="B778" s="272">
        <v>200</v>
      </c>
      <c r="C778" s="1772" t="s">
        <v>733</v>
      </c>
      <c r="D778" s="1773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734</v>
      </c>
      <c r="E779" s="281">
        <f>F779+G779+H779</f>
        <v>0</v>
      </c>
      <c r="F779" s="152"/>
      <c r="G779" s="153"/>
      <c r="H779" s="1407"/>
      <c r="I779" s="152"/>
      <c r="J779" s="153"/>
      <c r="K779" s="1407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735</v>
      </c>
      <c r="E780" s="295">
        <f>F780+G780+H780</f>
        <v>0</v>
      </c>
      <c r="F780" s="158"/>
      <c r="G780" s="159"/>
      <c r="H780" s="1409"/>
      <c r="I780" s="158"/>
      <c r="J780" s="159"/>
      <c r="K780" s="1409"/>
      <c r="L780" s="295">
        <f>I780+J780+K780</f>
        <v>0</v>
      </c>
      <c r="M780" s="12">
        <f t="shared" si="171"/>
      </c>
      <c r="N780" s="13"/>
    </row>
    <row r="781" spans="2:14" ht="31.5">
      <c r="B781" s="299"/>
      <c r="C781" s="293">
        <v>205</v>
      </c>
      <c r="D781" s="294" t="s">
        <v>586</v>
      </c>
      <c r="E781" s="295">
        <f>F781+G781+H781</f>
        <v>0</v>
      </c>
      <c r="F781" s="158"/>
      <c r="G781" s="159"/>
      <c r="H781" s="1409"/>
      <c r="I781" s="158"/>
      <c r="J781" s="159"/>
      <c r="K781" s="1409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587</v>
      </c>
      <c r="E782" s="295">
        <f>F782+G782+H782</f>
        <v>0</v>
      </c>
      <c r="F782" s="158"/>
      <c r="G782" s="159"/>
      <c r="H782" s="1409"/>
      <c r="I782" s="158"/>
      <c r="J782" s="159"/>
      <c r="K782" s="1409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588</v>
      </c>
      <c r="E783" s="287">
        <f>F783+G783+H783</f>
        <v>0</v>
      </c>
      <c r="F783" s="173"/>
      <c r="G783" s="174"/>
      <c r="H783" s="1410"/>
      <c r="I783" s="173"/>
      <c r="J783" s="174"/>
      <c r="K783" s="1410"/>
      <c r="L783" s="287">
        <f>I783+J783+K783</f>
        <v>0</v>
      </c>
      <c r="M783" s="12">
        <f t="shared" si="171"/>
      </c>
      <c r="N783" s="13"/>
    </row>
    <row r="784" spans="2:14" ht="15.75">
      <c r="B784" s="272">
        <v>500</v>
      </c>
      <c r="C784" s="1774" t="s">
        <v>189</v>
      </c>
      <c r="D784" s="1775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933</v>
      </c>
      <c r="J784" s="275">
        <f t="shared" si="173"/>
        <v>0</v>
      </c>
      <c r="K784" s="276">
        <f t="shared" si="173"/>
        <v>0</v>
      </c>
      <c r="L784" s="273">
        <f t="shared" si="173"/>
        <v>933</v>
      </c>
      <c r="M784" s="12">
        <f t="shared" si="171"/>
        <v>1</v>
      </c>
      <c r="N784" s="13"/>
    </row>
    <row r="785" spans="2:14" ht="15.75">
      <c r="B785" s="291"/>
      <c r="C785" s="302">
        <v>551</v>
      </c>
      <c r="D785" s="303" t="s">
        <v>190</v>
      </c>
      <c r="E785" s="281">
        <f aca="true" t="shared" si="174" ref="E785:E792">F785+G785+H785</f>
        <v>0</v>
      </c>
      <c r="F785" s="152"/>
      <c r="G785" s="153"/>
      <c r="H785" s="1407"/>
      <c r="I785" s="152">
        <v>457</v>
      </c>
      <c r="J785" s="153"/>
      <c r="K785" s="1407"/>
      <c r="L785" s="281">
        <f aca="true" t="shared" si="175" ref="L785:L792">I785+J785+K785</f>
        <v>457</v>
      </c>
      <c r="M785" s="12">
        <f t="shared" si="171"/>
        <v>1</v>
      </c>
      <c r="N785" s="13"/>
    </row>
    <row r="786" spans="2:14" ht="15.75">
      <c r="B786" s="291"/>
      <c r="C786" s="304">
        <v>552</v>
      </c>
      <c r="D786" s="305" t="s">
        <v>895</v>
      </c>
      <c r="E786" s="295">
        <f t="shared" si="174"/>
        <v>0</v>
      </c>
      <c r="F786" s="158"/>
      <c r="G786" s="159"/>
      <c r="H786" s="1409"/>
      <c r="I786" s="158">
        <v>172</v>
      </c>
      <c r="J786" s="159"/>
      <c r="K786" s="1409"/>
      <c r="L786" s="295">
        <f t="shared" si="175"/>
        <v>172</v>
      </c>
      <c r="M786" s="12">
        <f t="shared" si="171"/>
        <v>1</v>
      </c>
      <c r="N786" s="13"/>
    </row>
    <row r="787" spans="2:14" ht="15.75">
      <c r="B787" s="306"/>
      <c r="C787" s="304">
        <v>558</v>
      </c>
      <c r="D787" s="307" t="s">
        <v>857</v>
      </c>
      <c r="E787" s="295">
        <f t="shared" si="174"/>
        <v>0</v>
      </c>
      <c r="F787" s="484">
        <v>0</v>
      </c>
      <c r="G787" s="485">
        <v>0</v>
      </c>
      <c r="H787" s="160">
        <v>0</v>
      </c>
      <c r="I787" s="484">
        <v>0</v>
      </c>
      <c r="J787" s="485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191</v>
      </c>
      <c r="E788" s="295">
        <f t="shared" si="174"/>
        <v>0</v>
      </c>
      <c r="F788" s="158"/>
      <c r="G788" s="159"/>
      <c r="H788" s="1409"/>
      <c r="I788" s="158">
        <v>192</v>
      </c>
      <c r="J788" s="159"/>
      <c r="K788" s="1409"/>
      <c r="L788" s="295">
        <f t="shared" si="175"/>
        <v>192</v>
      </c>
      <c r="M788" s="12">
        <f t="shared" si="171"/>
        <v>1</v>
      </c>
      <c r="N788" s="13"/>
    </row>
    <row r="789" spans="2:14" ht="15.75">
      <c r="B789" s="306"/>
      <c r="C789" s="304">
        <v>580</v>
      </c>
      <c r="D789" s="305" t="s">
        <v>192</v>
      </c>
      <c r="E789" s="295">
        <f t="shared" si="174"/>
        <v>0</v>
      </c>
      <c r="F789" s="158"/>
      <c r="G789" s="159"/>
      <c r="H789" s="1409"/>
      <c r="I789" s="158">
        <v>112</v>
      </c>
      <c r="J789" s="159"/>
      <c r="K789" s="1409"/>
      <c r="L789" s="295">
        <f t="shared" si="175"/>
        <v>112</v>
      </c>
      <c r="M789" s="12">
        <f t="shared" si="171"/>
        <v>1</v>
      </c>
      <c r="N789" s="13"/>
    </row>
    <row r="790" spans="2:14" ht="15.75">
      <c r="B790" s="291"/>
      <c r="C790" s="304">
        <v>588</v>
      </c>
      <c r="D790" s="305" t="s">
        <v>859</v>
      </c>
      <c r="E790" s="295">
        <f t="shared" si="174"/>
        <v>0</v>
      </c>
      <c r="F790" s="484">
        <v>0</v>
      </c>
      <c r="G790" s="485">
        <v>0</v>
      </c>
      <c r="H790" s="160">
        <v>0</v>
      </c>
      <c r="I790" s="484">
        <v>0</v>
      </c>
      <c r="J790" s="485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193</v>
      </c>
      <c r="E791" s="287">
        <f t="shared" si="174"/>
        <v>0</v>
      </c>
      <c r="F791" s="173"/>
      <c r="G791" s="174"/>
      <c r="H791" s="1410"/>
      <c r="I791" s="173"/>
      <c r="J791" s="174"/>
      <c r="K791" s="1410"/>
      <c r="L791" s="287">
        <f t="shared" si="175"/>
        <v>0</v>
      </c>
      <c r="M791" s="12">
        <f t="shared" si="171"/>
      </c>
      <c r="N791" s="13"/>
    </row>
    <row r="792" spans="2:14" ht="15.75">
      <c r="B792" s="272">
        <v>800</v>
      </c>
      <c r="C792" s="1785" t="s">
        <v>194</v>
      </c>
      <c r="D792" s="1786"/>
      <c r="E792" s="310">
        <f t="shared" si="174"/>
        <v>0</v>
      </c>
      <c r="F792" s="1411"/>
      <c r="G792" s="1412"/>
      <c r="H792" s="1413"/>
      <c r="I792" s="1411"/>
      <c r="J792" s="1412"/>
      <c r="K792" s="1413"/>
      <c r="L792" s="310">
        <f t="shared" si="175"/>
        <v>0</v>
      </c>
      <c r="M792" s="12">
        <f t="shared" si="171"/>
      </c>
      <c r="N792" s="13"/>
    </row>
    <row r="793" spans="2:14" ht="15.75">
      <c r="B793" s="272">
        <v>1000</v>
      </c>
      <c r="C793" s="1772" t="s">
        <v>195</v>
      </c>
      <c r="D793" s="1773"/>
      <c r="E793" s="310">
        <f aca="true" t="shared" si="176" ref="E793:L793">SUM(E794:E810)</f>
        <v>0</v>
      </c>
      <c r="F793" s="274">
        <f t="shared" si="176"/>
        <v>0</v>
      </c>
      <c r="G793" s="275">
        <f t="shared" si="176"/>
        <v>0</v>
      </c>
      <c r="H793" s="276">
        <f t="shared" si="176"/>
        <v>0</v>
      </c>
      <c r="I793" s="274">
        <f t="shared" si="176"/>
        <v>426</v>
      </c>
      <c r="J793" s="275">
        <f t="shared" si="176"/>
        <v>0</v>
      </c>
      <c r="K793" s="276">
        <f t="shared" si="176"/>
        <v>0</v>
      </c>
      <c r="L793" s="310">
        <f t="shared" si="176"/>
        <v>426</v>
      </c>
      <c r="M793" s="12">
        <f t="shared" si="171"/>
        <v>1</v>
      </c>
      <c r="N793" s="13"/>
    </row>
    <row r="794" spans="2:14" ht="15.75">
      <c r="B794" s="292"/>
      <c r="C794" s="279">
        <v>1011</v>
      </c>
      <c r="D794" s="311" t="s">
        <v>196</v>
      </c>
      <c r="E794" s="281">
        <f aca="true" t="shared" si="177" ref="E794:E810">F794+G794+H794</f>
        <v>0</v>
      </c>
      <c r="F794" s="152"/>
      <c r="G794" s="153"/>
      <c r="H794" s="1407"/>
      <c r="I794" s="152">
        <v>426</v>
      </c>
      <c r="J794" s="153"/>
      <c r="K794" s="1407"/>
      <c r="L794" s="281">
        <f aca="true" t="shared" si="178" ref="L794:L810">I794+J794+K794</f>
        <v>426</v>
      </c>
      <c r="M794" s="12">
        <f t="shared" si="171"/>
        <v>1</v>
      </c>
      <c r="N794" s="13"/>
    </row>
    <row r="795" spans="2:14" ht="15.75">
      <c r="B795" s="292"/>
      <c r="C795" s="293">
        <v>1012</v>
      </c>
      <c r="D795" s="294" t="s">
        <v>197</v>
      </c>
      <c r="E795" s="295">
        <f t="shared" si="177"/>
        <v>0</v>
      </c>
      <c r="F795" s="158"/>
      <c r="G795" s="159"/>
      <c r="H795" s="1409"/>
      <c r="I795" s="158"/>
      <c r="J795" s="159"/>
      <c r="K795" s="1409"/>
      <c r="L795" s="295">
        <f t="shared" si="178"/>
        <v>0</v>
      </c>
      <c r="M795" s="12">
        <f t="shared" si="171"/>
      </c>
      <c r="N795" s="13"/>
    </row>
    <row r="796" spans="2:14" ht="15.75">
      <c r="B796" s="292"/>
      <c r="C796" s="293">
        <v>1013</v>
      </c>
      <c r="D796" s="294" t="s">
        <v>198</v>
      </c>
      <c r="E796" s="295">
        <f t="shared" si="177"/>
        <v>0</v>
      </c>
      <c r="F796" s="158"/>
      <c r="G796" s="159"/>
      <c r="H796" s="1409"/>
      <c r="I796" s="158"/>
      <c r="J796" s="159"/>
      <c r="K796" s="1409"/>
      <c r="L796" s="295">
        <f t="shared" si="178"/>
        <v>0</v>
      </c>
      <c r="M796" s="12">
        <f t="shared" si="171"/>
      </c>
      <c r="N796" s="13"/>
    </row>
    <row r="797" spans="2:14" ht="15.75">
      <c r="B797" s="292"/>
      <c r="C797" s="293">
        <v>1014</v>
      </c>
      <c r="D797" s="294" t="s">
        <v>199</v>
      </c>
      <c r="E797" s="295">
        <f t="shared" si="177"/>
        <v>0</v>
      </c>
      <c r="F797" s="158"/>
      <c r="G797" s="159"/>
      <c r="H797" s="1409"/>
      <c r="I797" s="158"/>
      <c r="J797" s="159"/>
      <c r="K797" s="1409"/>
      <c r="L797" s="295">
        <f t="shared" si="178"/>
        <v>0</v>
      </c>
      <c r="M797" s="12">
        <f t="shared" si="171"/>
      </c>
      <c r="N797" s="13"/>
    </row>
    <row r="798" spans="2:14" ht="15.75">
      <c r="B798" s="292"/>
      <c r="C798" s="293">
        <v>1015</v>
      </c>
      <c r="D798" s="294" t="s">
        <v>200</v>
      </c>
      <c r="E798" s="295">
        <f t="shared" si="177"/>
        <v>0</v>
      </c>
      <c r="F798" s="158"/>
      <c r="G798" s="159"/>
      <c r="H798" s="1409"/>
      <c r="I798" s="158"/>
      <c r="J798" s="159"/>
      <c r="K798" s="1409"/>
      <c r="L798" s="295">
        <f t="shared" si="178"/>
        <v>0</v>
      </c>
      <c r="M798" s="12">
        <f t="shared" si="171"/>
      </c>
      <c r="N798" s="13"/>
    </row>
    <row r="799" spans="2:14" ht="15.75">
      <c r="B799" s="292"/>
      <c r="C799" s="312">
        <v>1016</v>
      </c>
      <c r="D799" s="313" t="s">
        <v>201</v>
      </c>
      <c r="E799" s="314">
        <f t="shared" si="177"/>
        <v>0</v>
      </c>
      <c r="F799" s="164"/>
      <c r="G799" s="165"/>
      <c r="H799" s="1408"/>
      <c r="I799" s="164"/>
      <c r="J799" s="165"/>
      <c r="K799" s="1408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202</v>
      </c>
      <c r="E800" s="320">
        <f t="shared" si="177"/>
        <v>0</v>
      </c>
      <c r="F800" s="450"/>
      <c r="G800" s="451"/>
      <c r="H800" s="1417"/>
      <c r="I800" s="450"/>
      <c r="J800" s="451"/>
      <c r="K800" s="1417"/>
      <c r="L800" s="320">
        <f t="shared" si="178"/>
        <v>0</v>
      </c>
      <c r="M800" s="12">
        <f t="shared" si="171"/>
      </c>
      <c r="N800" s="13"/>
    </row>
    <row r="801" spans="2:14" ht="15.75">
      <c r="B801" s="292"/>
      <c r="C801" s="324">
        <v>1030</v>
      </c>
      <c r="D801" s="325" t="s">
        <v>203</v>
      </c>
      <c r="E801" s="326">
        <f t="shared" si="177"/>
        <v>0</v>
      </c>
      <c r="F801" s="445"/>
      <c r="G801" s="446"/>
      <c r="H801" s="1414"/>
      <c r="I801" s="445"/>
      <c r="J801" s="446"/>
      <c r="K801" s="1414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204</v>
      </c>
      <c r="E802" s="320">
        <f t="shared" si="177"/>
        <v>0</v>
      </c>
      <c r="F802" s="450"/>
      <c r="G802" s="451"/>
      <c r="H802" s="1417"/>
      <c r="I802" s="450"/>
      <c r="J802" s="451"/>
      <c r="K802" s="1417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205</v>
      </c>
      <c r="E803" s="295">
        <f t="shared" si="177"/>
        <v>0</v>
      </c>
      <c r="F803" s="158"/>
      <c r="G803" s="159"/>
      <c r="H803" s="1409"/>
      <c r="I803" s="158"/>
      <c r="J803" s="159"/>
      <c r="K803" s="1409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860</v>
      </c>
      <c r="E804" s="326">
        <f t="shared" si="177"/>
        <v>0</v>
      </c>
      <c r="F804" s="445"/>
      <c r="G804" s="446"/>
      <c r="H804" s="1414"/>
      <c r="I804" s="445"/>
      <c r="J804" s="446"/>
      <c r="K804" s="1414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206</v>
      </c>
      <c r="E805" s="320">
        <f t="shared" si="177"/>
        <v>0</v>
      </c>
      <c r="F805" s="450"/>
      <c r="G805" s="451"/>
      <c r="H805" s="1417"/>
      <c r="I805" s="450"/>
      <c r="J805" s="451"/>
      <c r="K805" s="1417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787</v>
      </c>
      <c r="E806" s="326">
        <f t="shared" si="177"/>
        <v>0</v>
      </c>
      <c r="F806" s="445"/>
      <c r="G806" s="446"/>
      <c r="H806" s="1414"/>
      <c r="I806" s="445"/>
      <c r="J806" s="446"/>
      <c r="K806" s="1414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207</v>
      </c>
      <c r="E807" s="335">
        <f t="shared" si="177"/>
        <v>0</v>
      </c>
      <c r="F807" s="589"/>
      <c r="G807" s="590"/>
      <c r="H807" s="1416"/>
      <c r="I807" s="589"/>
      <c r="J807" s="590"/>
      <c r="K807" s="1416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.75">
      <c r="B808" s="278"/>
      <c r="C808" s="318">
        <v>1091</v>
      </c>
      <c r="D808" s="331" t="s">
        <v>896</v>
      </c>
      <c r="E808" s="320">
        <f t="shared" si="177"/>
        <v>0</v>
      </c>
      <c r="F808" s="450"/>
      <c r="G808" s="451"/>
      <c r="H808" s="1417"/>
      <c r="I808" s="450"/>
      <c r="J808" s="451"/>
      <c r="K808" s="1417"/>
      <c r="L808" s="320">
        <f t="shared" si="178"/>
        <v>0</v>
      </c>
      <c r="M808" s="12">
        <f t="shared" si="179"/>
      </c>
      <c r="N808" s="13"/>
    </row>
    <row r="809" spans="2:14" ht="15.75">
      <c r="B809" s="292"/>
      <c r="C809" s="293">
        <v>1092</v>
      </c>
      <c r="D809" s="294" t="s">
        <v>299</v>
      </c>
      <c r="E809" s="295">
        <f t="shared" si="177"/>
        <v>0</v>
      </c>
      <c r="F809" s="158"/>
      <c r="G809" s="159"/>
      <c r="H809" s="1409"/>
      <c r="I809" s="158"/>
      <c r="J809" s="159"/>
      <c r="K809" s="1409"/>
      <c r="L809" s="295">
        <f t="shared" si="178"/>
        <v>0</v>
      </c>
      <c r="M809" s="12">
        <f t="shared" si="179"/>
      </c>
      <c r="N809" s="13"/>
    </row>
    <row r="810" spans="2:14" ht="15.75">
      <c r="B810" s="292"/>
      <c r="C810" s="285">
        <v>1098</v>
      </c>
      <c r="D810" s="339" t="s">
        <v>208</v>
      </c>
      <c r="E810" s="287">
        <f t="shared" si="177"/>
        <v>0</v>
      </c>
      <c r="F810" s="173"/>
      <c r="G810" s="174"/>
      <c r="H810" s="1410"/>
      <c r="I810" s="173"/>
      <c r="J810" s="174"/>
      <c r="K810" s="1410"/>
      <c r="L810" s="287">
        <f t="shared" si="178"/>
        <v>0</v>
      </c>
      <c r="M810" s="12">
        <f t="shared" si="179"/>
      </c>
      <c r="N810" s="13"/>
    </row>
    <row r="811" spans="2:14" ht="15.75">
      <c r="B811" s="272">
        <v>1900</v>
      </c>
      <c r="C811" s="1783" t="s">
        <v>266</v>
      </c>
      <c r="D811" s="1784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897</v>
      </c>
      <c r="E812" s="281">
        <f>F812+G812+H812</f>
        <v>0</v>
      </c>
      <c r="F812" s="152"/>
      <c r="G812" s="153"/>
      <c r="H812" s="1407"/>
      <c r="I812" s="152"/>
      <c r="J812" s="153"/>
      <c r="K812" s="1407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898</v>
      </c>
      <c r="E813" s="295">
        <f>F813+G813+H813</f>
        <v>0</v>
      </c>
      <c r="F813" s="158"/>
      <c r="G813" s="159"/>
      <c r="H813" s="1409"/>
      <c r="I813" s="158"/>
      <c r="J813" s="159"/>
      <c r="K813" s="1409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899</v>
      </c>
      <c r="E814" s="287">
        <f>F814+G814+H814</f>
        <v>0</v>
      </c>
      <c r="F814" s="173"/>
      <c r="G814" s="174"/>
      <c r="H814" s="1410"/>
      <c r="I814" s="173"/>
      <c r="J814" s="174"/>
      <c r="K814" s="1410"/>
      <c r="L814" s="287">
        <f>I814+J814+K814</f>
        <v>0</v>
      </c>
      <c r="M814" s="12">
        <f t="shared" si="179"/>
      </c>
      <c r="N814" s="13"/>
    </row>
    <row r="815" spans="2:14" ht="15.75">
      <c r="B815" s="272">
        <v>2100</v>
      </c>
      <c r="C815" s="1783" t="s">
        <v>708</v>
      </c>
      <c r="D815" s="1784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209</v>
      </c>
      <c r="E816" s="281">
        <f>F816+G816+H816</f>
        <v>0</v>
      </c>
      <c r="F816" s="152"/>
      <c r="G816" s="153"/>
      <c r="H816" s="1407"/>
      <c r="I816" s="152"/>
      <c r="J816" s="153"/>
      <c r="K816" s="1407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210</v>
      </c>
      <c r="E817" s="295">
        <f>F817+G817+H817</f>
        <v>0</v>
      </c>
      <c r="F817" s="158"/>
      <c r="G817" s="159"/>
      <c r="H817" s="1409"/>
      <c r="I817" s="158"/>
      <c r="J817" s="159"/>
      <c r="K817" s="1409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211</v>
      </c>
      <c r="E818" s="295">
        <f>F818+G818+H818</f>
        <v>0</v>
      </c>
      <c r="F818" s="484">
        <v>0</v>
      </c>
      <c r="G818" s="485">
        <v>0</v>
      </c>
      <c r="H818" s="160">
        <v>0</v>
      </c>
      <c r="I818" s="484">
        <v>0</v>
      </c>
      <c r="J818" s="485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212</v>
      </c>
      <c r="E819" s="295">
        <f>F819+G819+H819</f>
        <v>0</v>
      </c>
      <c r="F819" s="484">
        <v>0</v>
      </c>
      <c r="G819" s="485">
        <v>0</v>
      </c>
      <c r="H819" s="160">
        <v>0</v>
      </c>
      <c r="I819" s="484">
        <v>0</v>
      </c>
      <c r="J819" s="485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213</v>
      </c>
      <c r="E820" s="287">
        <f>F820+G820+H820</f>
        <v>0</v>
      </c>
      <c r="F820" s="173"/>
      <c r="G820" s="174"/>
      <c r="H820" s="1410"/>
      <c r="I820" s="173"/>
      <c r="J820" s="174"/>
      <c r="K820" s="1410"/>
      <c r="L820" s="287">
        <f>I820+J820+K820</f>
        <v>0</v>
      </c>
      <c r="M820" s="12">
        <f t="shared" si="179"/>
      </c>
      <c r="N820" s="13"/>
    </row>
    <row r="821" spans="2:14" ht="15.75">
      <c r="B821" s="272">
        <v>2200</v>
      </c>
      <c r="C821" s="1783" t="s">
        <v>214</v>
      </c>
      <c r="D821" s="1784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300</v>
      </c>
      <c r="E822" s="281">
        <f aca="true" t="shared" si="183" ref="E822:E827">F822+G822+H822</f>
        <v>0</v>
      </c>
      <c r="F822" s="152"/>
      <c r="G822" s="153"/>
      <c r="H822" s="1407"/>
      <c r="I822" s="152"/>
      <c r="J822" s="153"/>
      <c r="K822" s="1407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215</v>
      </c>
      <c r="E823" s="287">
        <f t="shared" si="183"/>
        <v>0</v>
      </c>
      <c r="F823" s="173"/>
      <c r="G823" s="174"/>
      <c r="H823" s="1410"/>
      <c r="I823" s="173"/>
      <c r="J823" s="174"/>
      <c r="K823" s="1410"/>
      <c r="L823" s="287">
        <f t="shared" si="184"/>
        <v>0</v>
      </c>
      <c r="M823" s="12">
        <f t="shared" si="179"/>
      </c>
      <c r="N823" s="13"/>
    </row>
    <row r="824" spans="2:14" ht="15.75">
      <c r="B824" s="272">
        <v>2500</v>
      </c>
      <c r="C824" s="1783" t="s">
        <v>216</v>
      </c>
      <c r="D824" s="1784"/>
      <c r="E824" s="310">
        <f t="shared" si="183"/>
        <v>0</v>
      </c>
      <c r="F824" s="1411"/>
      <c r="G824" s="1412"/>
      <c r="H824" s="1413"/>
      <c r="I824" s="1411"/>
      <c r="J824" s="1412"/>
      <c r="K824" s="1413"/>
      <c r="L824" s="310">
        <f t="shared" si="184"/>
        <v>0</v>
      </c>
      <c r="M824" s="12">
        <f t="shared" si="179"/>
      </c>
      <c r="N824" s="13"/>
    </row>
    <row r="825" spans="2:14" ht="15.75">
      <c r="B825" s="272">
        <v>2600</v>
      </c>
      <c r="C825" s="1789" t="s">
        <v>217</v>
      </c>
      <c r="D825" s="1790"/>
      <c r="E825" s="310">
        <f t="shared" si="183"/>
        <v>0</v>
      </c>
      <c r="F825" s="1411"/>
      <c r="G825" s="1412"/>
      <c r="H825" s="1413"/>
      <c r="I825" s="1411"/>
      <c r="J825" s="1412"/>
      <c r="K825" s="1413"/>
      <c r="L825" s="310">
        <f t="shared" si="184"/>
        <v>0</v>
      </c>
      <c r="M825" s="12">
        <f t="shared" si="179"/>
      </c>
      <c r="N825" s="13"/>
    </row>
    <row r="826" spans="2:14" ht="15.75">
      <c r="B826" s="272">
        <v>2700</v>
      </c>
      <c r="C826" s="1789" t="s">
        <v>218</v>
      </c>
      <c r="D826" s="1790"/>
      <c r="E826" s="310">
        <f t="shared" si="183"/>
        <v>0</v>
      </c>
      <c r="F826" s="1411"/>
      <c r="G826" s="1412"/>
      <c r="H826" s="1413"/>
      <c r="I826" s="1411"/>
      <c r="J826" s="1412"/>
      <c r="K826" s="1413"/>
      <c r="L826" s="310">
        <f t="shared" si="184"/>
        <v>0</v>
      </c>
      <c r="M826" s="12">
        <f t="shared" si="179"/>
      </c>
      <c r="N826" s="13"/>
    </row>
    <row r="827" spans="2:14" ht="15.75">
      <c r="B827" s="272">
        <v>2800</v>
      </c>
      <c r="C827" s="1789" t="s">
        <v>1647</v>
      </c>
      <c r="D827" s="1790"/>
      <c r="E827" s="310">
        <f t="shared" si="183"/>
        <v>0</v>
      </c>
      <c r="F827" s="1411"/>
      <c r="G827" s="1412"/>
      <c r="H827" s="1413"/>
      <c r="I827" s="1411"/>
      <c r="J827" s="1412"/>
      <c r="K827" s="1413"/>
      <c r="L827" s="310">
        <f t="shared" si="184"/>
        <v>0</v>
      </c>
      <c r="M827" s="12">
        <f t="shared" si="179"/>
      </c>
      <c r="N827" s="13"/>
    </row>
    <row r="828" spans="2:14" ht="15.75">
      <c r="B828" s="272">
        <v>2900</v>
      </c>
      <c r="C828" s="1783" t="s">
        <v>219</v>
      </c>
      <c r="D828" s="1784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1939</v>
      </c>
      <c r="E829" s="281">
        <f aca="true" t="shared" si="186" ref="E829:E836">F829+G829+H829</f>
        <v>0</v>
      </c>
      <c r="F829" s="152"/>
      <c r="G829" s="153"/>
      <c r="H829" s="1407"/>
      <c r="I829" s="152"/>
      <c r="J829" s="153"/>
      <c r="K829" s="1407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220</v>
      </c>
      <c r="E830" s="281">
        <f t="shared" si="186"/>
        <v>0</v>
      </c>
      <c r="F830" s="152"/>
      <c r="G830" s="153"/>
      <c r="H830" s="1407"/>
      <c r="I830" s="152"/>
      <c r="J830" s="153"/>
      <c r="K830" s="1407"/>
      <c r="L830" s="281">
        <f t="shared" si="187"/>
        <v>0</v>
      </c>
      <c r="M830" s="12">
        <f t="shared" si="179"/>
      </c>
      <c r="N830" s="13"/>
    </row>
    <row r="831" spans="2:14" ht="31.5">
      <c r="B831" s="346"/>
      <c r="C831" s="324">
        <v>2969</v>
      </c>
      <c r="D831" s="348" t="s">
        <v>221</v>
      </c>
      <c r="E831" s="326">
        <f t="shared" si="186"/>
        <v>0</v>
      </c>
      <c r="F831" s="445"/>
      <c r="G831" s="446"/>
      <c r="H831" s="1414"/>
      <c r="I831" s="445"/>
      <c r="J831" s="446"/>
      <c r="K831" s="1414"/>
      <c r="L831" s="326">
        <f t="shared" si="187"/>
        <v>0</v>
      </c>
      <c r="M831" s="12">
        <f t="shared" si="179"/>
      </c>
      <c r="N831" s="13"/>
    </row>
    <row r="832" spans="2:14" ht="31.5">
      <c r="B832" s="346"/>
      <c r="C832" s="349">
        <v>2970</v>
      </c>
      <c r="D832" s="350" t="s">
        <v>222</v>
      </c>
      <c r="E832" s="351">
        <f t="shared" si="186"/>
        <v>0</v>
      </c>
      <c r="F832" s="625"/>
      <c r="G832" s="626"/>
      <c r="H832" s="1415"/>
      <c r="I832" s="625"/>
      <c r="J832" s="626"/>
      <c r="K832" s="1415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223</v>
      </c>
      <c r="E833" s="335">
        <f t="shared" si="186"/>
        <v>0</v>
      </c>
      <c r="F833" s="589"/>
      <c r="G833" s="590"/>
      <c r="H833" s="1416"/>
      <c r="I833" s="589"/>
      <c r="J833" s="590"/>
      <c r="K833" s="1416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1958</v>
      </c>
      <c r="E834" s="320">
        <f t="shared" si="186"/>
        <v>0</v>
      </c>
      <c r="F834" s="450"/>
      <c r="G834" s="451"/>
      <c r="H834" s="1417"/>
      <c r="I834" s="450"/>
      <c r="J834" s="451"/>
      <c r="K834" s="1417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224</v>
      </c>
      <c r="E835" s="320">
        <f t="shared" si="186"/>
        <v>0</v>
      </c>
      <c r="F835" s="450"/>
      <c r="G835" s="451"/>
      <c r="H835" s="1417"/>
      <c r="I835" s="450"/>
      <c r="J835" s="451"/>
      <c r="K835" s="1417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225</v>
      </c>
      <c r="E836" s="287">
        <f t="shared" si="186"/>
        <v>0</v>
      </c>
      <c r="F836" s="173"/>
      <c r="G836" s="174"/>
      <c r="H836" s="1410"/>
      <c r="I836" s="173"/>
      <c r="J836" s="174"/>
      <c r="K836" s="1410"/>
      <c r="L836" s="287">
        <f t="shared" si="187"/>
        <v>0</v>
      </c>
      <c r="M836" s="12">
        <f t="shared" si="179"/>
      </c>
      <c r="N836" s="13"/>
    </row>
    <row r="837" spans="2:14" ht="15.75">
      <c r="B837" s="272">
        <v>3300</v>
      </c>
      <c r="C837" s="358" t="s">
        <v>1989</v>
      </c>
      <c r="D837" s="1469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.75">
      <c r="B838" s="291"/>
      <c r="C838" s="279">
        <v>3301</v>
      </c>
      <c r="D838" s="359" t="s">
        <v>226</v>
      </c>
      <c r="E838" s="281">
        <f aca="true" t="shared" si="189" ref="E838:E845">F838+G838+H838</f>
        <v>0</v>
      </c>
      <c r="F838" s="482">
        <v>0</v>
      </c>
      <c r="G838" s="483">
        <v>0</v>
      </c>
      <c r="H838" s="154">
        <v>0</v>
      </c>
      <c r="I838" s="482">
        <v>0</v>
      </c>
      <c r="J838" s="483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.75">
      <c r="B839" s="291"/>
      <c r="C839" s="293">
        <v>3302</v>
      </c>
      <c r="D839" s="360" t="s">
        <v>702</v>
      </c>
      <c r="E839" s="295">
        <f t="shared" si="189"/>
        <v>0</v>
      </c>
      <c r="F839" s="484">
        <v>0</v>
      </c>
      <c r="G839" s="485">
        <v>0</v>
      </c>
      <c r="H839" s="160">
        <v>0</v>
      </c>
      <c r="I839" s="484">
        <v>0</v>
      </c>
      <c r="J839" s="485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.75">
      <c r="B840" s="291"/>
      <c r="C840" s="293">
        <v>3304</v>
      </c>
      <c r="D840" s="360" t="s">
        <v>227</v>
      </c>
      <c r="E840" s="295">
        <f t="shared" si="189"/>
        <v>0</v>
      </c>
      <c r="F840" s="484">
        <v>0</v>
      </c>
      <c r="G840" s="485">
        <v>0</v>
      </c>
      <c r="H840" s="160">
        <v>0</v>
      </c>
      <c r="I840" s="484">
        <v>0</v>
      </c>
      <c r="J840" s="485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1.5">
      <c r="B841" s="291"/>
      <c r="C841" s="285">
        <v>3306</v>
      </c>
      <c r="D841" s="361" t="s">
        <v>1644</v>
      </c>
      <c r="E841" s="295">
        <f t="shared" si="189"/>
        <v>0</v>
      </c>
      <c r="F841" s="484">
        <v>0</v>
      </c>
      <c r="G841" s="485">
        <v>0</v>
      </c>
      <c r="H841" s="160">
        <v>0</v>
      </c>
      <c r="I841" s="484">
        <v>0</v>
      </c>
      <c r="J841" s="485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.75">
      <c r="B842" s="291"/>
      <c r="C842" s="285">
        <v>3307</v>
      </c>
      <c r="D842" s="361" t="s">
        <v>2002</v>
      </c>
      <c r="E842" s="287">
        <f t="shared" si="189"/>
        <v>0</v>
      </c>
      <c r="F842" s="486">
        <v>0</v>
      </c>
      <c r="G842" s="487">
        <v>0</v>
      </c>
      <c r="H842" s="175">
        <v>0</v>
      </c>
      <c r="I842" s="486">
        <v>0</v>
      </c>
      <c r="J842" s="487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.75">
      <c r="B843" s="272">
        <v>3900</v>
      </c>
      <c r="C843" s="1783" t="s">
        <v>228</v>
      </c>
      <c r="D843" s="1784"/>
      <c r="E843" s="310">
        <f t="shared" si="189"/>
        <v>0</v>
      </c>
      <c r="F843" s="1459">
        <v>0</v>
      </c>
      <c r="G843" s="1460">
        <v>0</v>
      </c>
      <c r="H843" s="1461">
        <v>0</v>
      </c>
      <c r="I843" s="1459">
        <v>0</v>
      </c>
      <c r="J843" s="1460">
        <v>0</v>
      </c>
      <c r="K843" s="1461">
        <v>0</v>
      </c>
      <c r="L843" s="310">
        <f t="shared" si="190"/>
        <v>0</v>
      </c>
      <c r="M843" s="12">
        <f t="shared" si="191"/>
      </c>
      <c r="N843" s="13"/>
    </row>
    <row r="844" spans="2:14" ht="15.75">
      <c r="B844" s="272">
        <v>4000</v>
      </c>
      <c r="C844" s="1783" t="s">
        <v>229</v>
      </c>
      <c r="D844" s="1784"/>
      <c r="E844" s="310">
        <f t="shared" si="189"/>
        <v>0</v>
      </c>
      <c r="F844" s="1411"/>
      <c r="G844" s="1412"/>
      <c r="H844" s="1413"/>
      <c r="I844" s="1411"/>
      <c r="J844" s="1412"/>
      <c r="K844" s="1413"/>
      <c r="L844" s="310">
        <f t="shared" si="190"/>
        <v>0</v>
      </c>
      <c r="M844" s="12">
        <f t="shared" si="191"/>
      </c>
      <c r="N844" s="13"/>
    </row>
    <row r="845" spans="2:14" ht="15.75">
      <c r="B845" s="272">
        <v>4100</v>
      </c>
      <c r="C845" s="1783" t="s">
        <v>230</v>
      </c>
      <c r="D845" s="1784"/>
      <c r="E845" s="310">
        <f t="shared" si="189"/>
        <v>0</v>
      </c>
      <c r="F845" s="1460">
        <v>0</v>
      </c>
      <c r="G845" s="1460">
        <v>0</v>
      </c>
      <c r="H845" s="1461">
        <v>0</v>
      </c>
      <c r="I845" s="1652">
        <v>0</v>
      </c>
      <c r="J845" s="1460">
        <v>0</v>
      </c>
      <c r="K845" s="1460">
        <v>0</v>
      </c>
      <c r="L845" s="310">
        <f t="shared" si="190"/>
        <v>0</v>
      </c>
      <c r="M845" s="12">
        <f t="shared" si="191"/>
      </c>
      <c r="N845" s="13"/>
    </row>
    <row r="846" spans="2:14" ht="15.75">
      <c r="B846" s="272">
        <v>4200</v>
      </c>
      <c r="C846" s="1783" t="s">
        <v>231</v>
      </c>
      <c r="D846" s="1784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232</v>
      </c>
      <c r="E847" s="281">
        <f aca="true" t="shared" si="193" ref="E847:E852">F847+G847+H847</f>
        <v>0</v>
      </c>
      <c r="F847" s="152"/>
      <c r="G847" s="153"/>
      <c r="H847" s="1407"/>
      <c r="I847" s="152"/>
      <c r="J847" s="153"/>
      <c r="K847" s="1407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233</v>
      </c>
      <c r="E848" s="295">
        <f t="shared" si="193"/>
        <v>0</v>
      </c>
      <c r="F848" s="158"/>
      <c r="G848" s="159"/>
      <c r="H848" s="1409"/>
      <c r="I848" s="158"/>
      <c r="J848" s="159"/>
      <c r="K848" s="1409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234</v>
      </c>
      <c r="E849" s="295">
        <f t="shared" si="193"/>
        <v>0</v>
      </c>
      <c r="F849" s="158"/>
      <c r="G849" s="159"/>
      <c r="H849" s="1409"/>
      <c r="I849" s="158"/>
      <c r="J849" s="159"/>
      <c r="K849" s="1409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235</v>
      </c>
      <c r="E850" s="295">
        <f t="shared" si="193"/>
        <v>0</v>
      </c>
      <c r="F850" s="158"/>
      <c r="G850" s="159"/>
      <c r="H850" s="1409"/>
      <c r="I850" s="158"/>
      <c r="J850" s="159"/>
      <c r="K850" s="1409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236</v>
      </c>
      <c r="E851" s="295">
        <f t="shared" si="193"/>
        <v>0</v>
      </c>
      <c r="F851" s="158"/>
      <c r="G851" s="159"/>
      <c r="H851" s="1409"/>
      <c r="I851" s="158"/>
      <c r="J851" s="159"/>
      <c r="K851" s="1409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237</v>
      </c>
      <c r="E852" s="287">
        <f t="shared" si="193"/>
        <v>0</v>
      </c>
      <c r="F852" s="173"/>
      <c r="G852" s="174"/>
      <c r="H852" s="1410"/>
      <c r="I852" s="173"/>
      <c r="J852" s="174"/>
      <c r="K852" s="1410"/>
      <c r="L852" s="287">
        <f t="shared" si="194"/>
        <v>0</v>
      </c>
      <c r="M852" s="12">
        <f t="shared" si="191"/>
      </c>
      <c r="N852" s="13"/>
    </row>
    <row r="853" spans="2:14" ht="15.75">
      <c r="B853" s="272">
        <v>4300</v>
      </c>
      <c r="C853" s="1783" t="s">
        <v>1648</v>
      </c>
      <c r="D853" s="1784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.75">
      <c r="B854" s="362"/>
      <c r="C854" s="279">
        <v>4301</v>
      </c>
      <c r="D854" s="311" t="s">
        <v>238</v>
      </c>
      <c r="E854" s="281">
        <f aca="true" t="shared" si="196" ref="E854:E859">F854+G854+H854</f>
        <v>0</v>
      </c>
      <c r="F854" s="152"/>
      <c r="G854" s="153"/>
      <c r="H854" s="1407"/>
      <c r="I854" s="152"/>
      <c r="J854" s="153"/>
      <c r="K854" s="1407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239</v>
      </c>
      <c r="E855" s="295">
        <f t="shared" si="196"/>
        <v>0</v>
      </c>
      <c r="F855" s="158"/>
      <c r="G855" s="159"/>
      <c r="H855" s="1409"/>
      <c r="I855" s="158"/>
      <c r="J855" s="159"/>
      <c r="K855" s="1409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240</v>
      </c>
      <c r="E856" s="287">
        <f t="shared" si="196"/>
        <v>0</v>
      </c>
      <c r="F856" s="173"/>
      <c r="G856" s="174"/>
      <c r="H856" s="1410"/>
      <c r="I856" s="173"/>
      <c r="J856" s="174"/>
      <c r="K856" s="1410"/>
      <c r="L856" s="287">
        <f t="shared" si="197"/>
        <v>0</v>
      </c>
      <c r="M856" s="12">
        <f t="shared" si="191"/>
      </c>
      <c r="N856" s="13"/>
    </row>
    <row r="857" spans="2:14" ht="15.75">
      <c r="B857" s="272">
        <v>4400</v>
      </c>
      <c r="C857" s="1783" t="s">
        <v>1645</v>
      </c>
      <c r="D857" s="1784"/>
      <c r="E857" s="310">
        <f t="shared" si="196"/>
        <v>0</v>
      </c>
      <c r="F857" s="1411"/>
      <c r="G857" s="1412"/>
      <c r="H857" s="1413"/>
      <c r="I857" s="1411"/>
      <c r="J857" s="1412"/>
      <c r="K857" s="1413"/>
      <c r="L857" s="310">
        <f t="shared" si="197"/>
        <v>0</v>
      </c>
      <c r="M857" s="12">
        <f t="shared" si="191"/>
      </c>
      <c r="N857" s="13"/>
    </row>
    <row r="858" spans="2:14" ht="15.75">
      <c r="B858" s="272">
        <v>4500</v>
      </c>
      <c r="C858" s="1783" t="s">
        <v>1646</v>
      </c>
      <c r="D858" s="1784"/>
      <c r="E858" s="310">
        <f t="shared" si="196"/>
        <v>0</v>
      </c>
      <c r="F858" s="1411"/>
      <c r="G858" s="1412"/>
      <c r="H858" s="1413"/>
      <c r="I858" s="1411"/>
      <c r="J858" s="1412"/>
      <c r="K858" s="1413"/>
      <c r="L858" s="310">
        <f t="shared" si="197"/>
        <v>0</v>
      </c>
      <c r="M858" s="12">
        <f t="shared" si="191"/>
      </c>
      <c r="N858" s="13"/>
    </row>
    <row r="859" spans="2:14" ht="15.75">
      <c r="B859" s="272">
        <v>4600</v>
      </c>
      <c r="C859" s="1789" t="s">
        <v>241</v>
      </c>
      <c r="D859" s="1790"/>
      <c r="E859" s="310">
        <f t="shared" si="196"/>
        <v>0</v>
      </c>
      <c r="F859" s="1411"/>
      <c r="G859" s="1412"/>
      <c r="H859" s="1413"/>
      <c r="I859" s="1411"/>
      <c r="J859" s="1412"/>
      <c r="K859" s="1413"/>
      <c r="L859" s="310">
        <f t="shared" si="197"/>
        <v>0</v>
      </c>
      <c r="M859" s="12">
        <f t="shared" si="191"/>
      </c>
      <c r="N859" s="13"/>
    </row>
    <row r="860" spans="2:14" ht="15.75">
      <c r="B860" s="272">
        <v>4900</v>
      </c>
      <c r="C860" s="1783" t="s">
        <v>267</v>
      </c>
      <c r="D860" s="1784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268</v>
      </c>
      <c r="E861" s="281">
        <f>F861+G861+H861</f>
        <v>0</v>
      </c>
      <c r="F861" s="152"/>
      <c r="G861" s="153"/>
      <c r="H861" s="1407"/>
      <c r="I861" s="152"/>
      <c r="J861" s="153"/>
      <c r="K861" s="1407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269</v>
      </c>
      <c r="E862" s="287">
        <f>F862+G862+H862</f>
        <v>0</v>
      </c>
      <c r="F862" s="173"/>
      <c r="G862" s="174"/>
      <c r="H862" s="1410"/>
      <c r="I862" s="173"/>
      <c r="J862" s="174"/>
      <c r="K862" s="1410"/>
      <c r="L862" s="287">
        <f>I862+J862+K862</f>
        <v>0</v>
      </c>
      <c r="M862" s="12">
        <f t="shared" si="191"/>
      </c>
      <c r="N862" s="13"/>
    </row>
    <row r="863" spans="2:14" ht="15.75">
      <c r="B863" s="365">
        <v>5100</v>
      </c>
      <c r="C863" s="1787" t="s">
        <v>242</v>
      </c>
      <c r="D863" s="1788"/>
      <c r="E863" s="310">
        <f>F863+G863+H863</f>
        <v>0</v>
      </c>
      <c r="F863" s="1411"/>
      <c r="G863" s="1412"/>
      <c r="H863" s="1413"/>
      <c r="I863" s="1411"/>
      <c r="J863" s="1412"/>
      <c r="K863" s="1413"/>
      <c r="L863" s="310">
        <f>I863+J863+K863</f>
        <v>0</v>
      </c>
      <c r="M863" s="12">
        <f t="shared" si="191"/>
      </c>
      <c r="N863" s="13"/>
    </row>
    <row r="864" spans="2:14" ht="15.75">
      <c r="B864" s="365">
        <v>5200</v>
      </c>
      <c r="C864" s="1787" t="s">
        <v>243</v>
      </c>
      <c r="D864" s="1788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244</v>
      </c>
      <c r="E865" s="281">
        <f aca="true" t="shared" si="200" ref="E865:E871">F865+G865+H865</f>
        <v>0</v>
      </c>
      <c r="F865" s="152"/>
      <c r="G865" s="153"/>
      <c r="H865" s="1407"/>
      <c r="I865" s="152"/>
      <c r="J865" s="153"/>
      <c r="K865" s="1407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245</v>
      </c>
      <c r="E866" s="295">
        <f t="shared" si="200"/>
        <v>0</v>
      </c>
      <c r="F866" s="158"/>
      <c r="G866" s="159"/>
      <c r="H866" s="1409"/>
      <c r="I866" s="158"/>
      <c r="J866" s="159"/>
      <c r="K866" s="1409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609</v>
      </c>
      <c r="E867" s="295">
        <f t="shared" si="200"/>
        <v>0</v>
      </c>
      <c r="F867" s="158"/>
      <c r="G867" s="159"/>
      <c r="H867" s="1409"/>
      <c r="I867" s="158"/>
      <c r="J867" s="159"/>
      <c r="K867" s="1409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610</v>
      </c>
      <c r="E868" s="295">
        <f t="shared" si="200"/>
        <v>0</v>
      </c>
      <c r="F868" s="158"/>
      <c r="G868" s="159"/>
      <c r="H868" s="1409"/>
      <c r="I868" s="158"/>
      <c r="J868" s="159"/>
      <c r="K868" s="1409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611</v>
      </c>
      <c r="E869" s="295">
        <f t="shared" si="200"/>
        <v>0</v>
      </c>
      <c r="F869" s="158"/>
      <c r="G869" s="159"/>
      <c r="H869" s="1409"/>
      <c r="I869" s="158"/>
      <c r="J869" s="159"/>
      <c r="K869" s="1409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612</v>
      </c>
      <c r="E870" s="295">
        <f t="shared" si="200"/>
        <v>0</v>
      </c>
      <c r="F870" s="158"/>
      <c r="G870" s="159"/>
      <c r="H870" s="1409"/>
      <c r="I870" s="158"/>
      <c r="J870" s="159"/>
      <c r="K870" s="1409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613</v>
      </c>
      <c r="E871" s="287">
        <f t="shared" si="200"/>
        <v>0</v>
      </c>
      <c r="F871" s="173"/>
      <c r="G871" s="174"/>
      <c r="H871" s="1410"/>
      <c r="I871" s="173"/>
      <c r="J871" s="174"/>
      <c r="K871" s="1410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.75">
      <c r="B872" s="365">
        <v>5300</v>
      </c>
      <c r="C872" s="1787" t="s">
        <v>614</v>
      </c>
      <c r="D872" s="1788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.75">
      <c r="B873" s="366"/>
      <c r="C873" s="367">
        <v>5301</v>
      </c>
      <c r="D873" s="368" t="s">
        <v>301</v>
      </c>
      <c r="E873" s="281">
        <f>F873+G873+H873</f>
        <v>0</v>
      </c>
      <c r="F873" s="152"/>
      <c r="G873" s="153"/>
      <c r="H873" s="1407"/>
      <c r="I873" s="152"/>
      <c r="J873" s="153"/>
      <c r="K873" s="1407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615</v>
      </c>
      <c r="E874" s="287">
        <f>F874+G874+H874</f>
        <v>0</v>
      </c>
      <c r="F874" s="173"/>
      <c r="G874" s="174"/>
      <c r="H874" s="1410"/>
      <c r="I874" s="173"/>
      <c r="J874" s="174"/>
      <c r="K874" s="1410"/>
      <c r="L874" s="287">
        <f>I874+J874+K874</f>
        <v>0</v>
      </c>
      <c r="M874" s="12">
        <f t="shared" si="202"/>
      </c>
      <c r="N874" s="13"/>
    </row>
    <row r="875" spans="2:14" ht="15.75">
      <c r="B875" s="365">
        <v>5400</v>
      </c>
      <c r="C875" s="1787" t="s">
        <v>672</v>
      </c>
      <c r="D875" s="1788"/>
      <c r="E875" s="310">
        <f>F875+G875+H875</f>
        <v>0</v>
      </c>
      <c r="F875" s="1411"/>
      <c r="G875" s="1412"/>
      <c r="H875" s="1413"/>
      <c r="I875" s="1411"/>
      <c r="J875" s="1412"/>
      <c r="K875" s="1413"/>
      <c r="L875" s="310">
        <f>I875+J875+K875</f>
        <v>0</v>
      </c>
      <c r="M875" s="12">
        <f t="shared" si="202"/>
      </c>
      <c r="N875" s="13"/>
    </row>
    <row r="876" spans="2:14" ht="15.75">
      <c r="B876" s="272">
        <v>5500</v>
      </c>
      <c r="C876" s="1783" t="s">
        <v>673</v>
      </c>
      <c r="D876" s="1784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674</v>
      </c>
      <c r="E877" s="281">
        <f>F877+G877+H877</f>
        <v>0</v>
      </c>
      <c r="F877" s="152"/>
      <c r="G877" s="153"/>
      <c r="H877" s="1407"/>
      <c r="I877" s="152"/>
      <c r="J877" s="153"/>
      <c r="K877" s="1407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675</v>
      </c>
      <c r="E878" s="295">
        <f>F878+G878+H878</f>
        <v>0</v>
      </c>
      <c r="F878" s="158"/>
      <c r="G878" s="159"/>
      <c r="H878" s="1409"/>
      <c r="I878" s="158"/>
      <c r="J878" s="159"/>
      <c r="K878" s="1409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676</v>
      </c>
      <c r="E879" s="295">
        <f>F879+G879+H879</f>
        <v>0</v>
      </c>
      <c r="F879" s="158"/>
      <c r="G879" s="159"/>
      <c r="H879" s="1409"/>
      <c r="I879" s="158"/>
      <c r="J879" s="159"/>
      <c r="K879" s="1409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677</v>
      </c>
      <c r="E880" s="287">
        <f>F880+G880+H880</f>
        <v>0</v>
      </c>
      <c r="F880" s="173"/>
      <c r="G880" s="174"/>
      <c r="H880" s="1410"/>
      <c r="I880" s="173"/>
      <c r="J880" s="174"/>
      <c r="K880" s="1410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1" t="s">
        <v>900</v>
      </c>
      <c r="D881" s="1792"/>
      <c r="E881" s="310">
        <f>SUM(E882:E884)</f>
        <v>0</v>
      </c>
      <c r="F881" s="1459">
        <v>0</v>
      </c>
      <c r="G881" s="1459">
        <v>0</v>
      </c>
      <c r="H881" s="1459">
        <v>0</v>
      </c>
      <c r="I881" s="1459">
        <v>0</v>
      </c>
      <c r="J881" s="1459">
        <v>0</v>
      </c>
      <c r="K881" s="1459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678</v>
      </c>
      <c r="E882" s="281">
        <f>F882+G882+H882</f>
        <v>0</v>
      </c>
      <c r="F882" s="1460">
        <v>0</v>
      </c>
      <c r="G882" s="1460">
        <v>0</v>
      </c>
      <c r="H882" s="1461">
        <v>0</v>
      </c>
      <c r="I882" s="1652">
        <v>0</v>
      </c>
      <c r="J882" s="1460">
        <v>0</v>
      </c>
      <c r="K882" s="1460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679</v>
      </c>
      <c r="E883" s="314">
        <f>F883+G883+H883</f>
        <v>0</v>
      </c>
      <c r="F883" s="1460">
        <v>0</v>
      </c>
      <c r="G883" s="1460">
        <v>0</v>
      </c>
      <c r="H883" s="1461">
        <v>0</v>
      </c>
      <c r="I883" s="1652">
        <v>0</v>
      </c>
      <c r="J883" s="1460">
        <v>0</v>
      </c>
      <c r="K883" s="1460">
        <v>0</v>
      </c>
      <c r="L883" s="314">
        <f>I883+J883+K883</f>
        <v>0</v>
      </c>
      <c r="M883" s="12">
        <f t="shared" si="202"/>
      </c>
      <c r="N883" s="13"/>
    </row>
    <row r="884" spans="2:14" ht="15.75">
      <c r="B884" s="292"/>
      <c r="C884" s="375">
        <v>4071</v>
      </c>
      <c r="D884" s="376" t="s">
        <v>680</v>
      </c>
      <c r="E884" s="377">
        <f>F884+G884+H884</f>
        <v>0</v>
      </c>
      <c r="F884" s="1460">
        <v>0</v>
      </c>
      <c r="G884" s="1460">
        <v>0</v>
      </c>
      <c r="H884" s="1461">
        <v>0</v>
      </c>
      <c r="I884" s="1652">
        <v>0</v>
      </c>
      <c r="J884" s="1460">
        <v>0</v>
      </c>
      <c r="K884" s="1460">
        <v>0</v>
      </c>
      <c r="L884" s="377">
        <f>I884+J884+K884</f>
        <v>0</v>
      </c>
      <c r="M884" s="12">
        <f t="shared" si="202"/>
      </c>
      <c r="N884" s="13"/>
    </row>
    <row r="885" spans="2:14" ht="15.75">
      <c r="B885" s="571"/>
      <c r="C885" s="1793" t="s">
        <v>681</v>
      </c>
      <c r="D885" s="1794"/>
      <c r="E885" s="1427"/>
      <c r="F885" s="1427"/>
      <c r="G885" s="1427"/>
      <c r="H885" s="1427"/>
      <c r="I885" s="1427"/>
      <c r="J885" s="1427"/>
      <c r="K885" s="1427"/>
      <c r="L885" s="1428"/>
      <c r="M885" s="12">
        <f t="shared" si="202"/>
      </c>
      <c r="N885" s="13"/>
    </row>
    <row r="886" spans="2:14" ht="15.75">
      <c r="B886" s="381">
        <v>98</v>
      </c>
      <c r="C886" s="1793" t="s">
        <v>681</v>
      </c>
      <c r="D886" s="1794"/>
      <c r="E886" s="382">
        <f>F886+G886+H886</f>
        <v>0</v>
      </c>
      <c r="F886" s="1418"/>
      <c r="G886" s="1419"/>
      <c r="H886" s="1420"/>
      <c r="I886" s="1449">
        <v>0</v>
      </c>
      <c r="J886" s="1450">
        <v>0</v>
      </c>
      <c r="K886" s="1451">
        <v>0</v>
      </c>
      <c r="L886" s="382">
        <f>I886+J886+K886</f>
        <v>0</v>
      </c>
      <c r="M886" s="12">
        <f t="shared" si="202"/>
      </c>
      <c r="N886" s="13"/>
    </row>
    <row r="887" spans="2:14" ht="15.75">
      <c r="B887" s="1422"/>
      <c r="C887" s="1423"/>
      <c r="D887" s="1424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.75">
      <c r="B888" s="1425"/>
      <c r="C888" s="111"/>
      <c r="D888" s="1426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.75">
      <c r="B889" s="1425"/>
      <c r="C889" s="111"/>
      <c r="D889" s="1426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52"/>
      <c r="C890" s="393" t="s">
        <v>727</v>
      </c>
      <c r="D890" s="1421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0</v>
      </c>
      <c r="F890" s="396">
        <f t="shared" si="205"/>
        <v>0</v>
      </c>
      <c r="G890" s="397">
        <f t="shared" si="205"/>
        <v>0</v>
      </c>
      <c r="H890" s="398">
        <f t="shared" si="205"/>
        <v>0</v>
      </c>
      <c r="I890" s="396">
        <f t="shared" si="205"/>
        <v>5362</v>
      </c>
      <c r="J890" s="397">
        <f t="shared" si="205"/>
        <v>0</v>
      </c>
      <c r="K890" s="398">
        <f t="shared" si="205"/>
        <v>0</v>
      </c>
      <c r="L890" s="395">
        <f t="shared" si="205"/>
        <v>5362</v>
      </c>
      <c r="M890" s="12">
        <f t="shared" si="202"/>
        <v>1</v>
      </c>
      <c r="N890" s="73" t="str">
        <f>LEFT(C772,1)</f>
        <v>3</v>
      </c>
    </row>
    <row r="891" spans="2:13" ht="15.7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.75">
      <c r="B892" s="1356"/>
      <c r="C892" s="1356"/>
      <c r="D892" s="1357"/>
      <c r="E892" s="1356"/>
      <c r="F892" s="1356"/>
      <c r="G892" s="1356"/>
      <c r="H892" s="1356"/>
      <c r="I892" s="1356"/>
      <c r="J892" s="1356"/>
      <c r="K892" s="1356"/>
      <c r="L892" s="1358"/>
      <c r="M892" s="7">
        <f>(IF($E890&lt;&gt;0,$M$2,IF($L890&lt;&gt;0,$M$2,"")))</f>
        <v>1</v>
      </c>
    </row>
    <row r="893" spans="2:13" ht="18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/>
  <mergeCells count="180"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62:J563 K392:K395 H392:H395 I549:J556 F25 I25 H53:I57 H75:I75 F75 H25:H27 F103:F104 F23:J24 F479:K480 F498:K501 F522:K523">
      <formula1>999999999999999000</formula1>
    </dataValidation>
    <dataValidation type="whole" operator="lessThan" allowBlank="1" showInputMessage="1" showErrorMessage="1" error="Въвежда се цяло число!" sqref="F532:K534 F394:G395 F494:G496 I494:J496 F549:G556 F389:K390 F400:K401 F407:K408 H168:I168 E168:F168 K168:L168 K23:K27 I85:I88 K85:K89 F85:F88 H517:H520 F520:G520 I520:J520 F525:G525 I525:J525 I376:J376 G377 J377 F378 I378 F476:G476 I476:J476 F562:G563 I394:J395 H587:H590 K587:K5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 F589:G590 I589:J5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 I587:J588 F587:G588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7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2010</v>
      </c>
      <c r="C152" s="1488">
        <v>5541</v>
      </c>
    </row>
    <row r="153" spans="1:3" ht="15.75">
      <c r="A153" s="1488">
        <v>5545</v>
      </c>
      <c r="B153" s="1500" t="s">
        <v>2011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2012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2001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2013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2014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2015</v>
      </c>
      <c r="B306" s="1509"/>
      <c r="C306" s="1509"/>
    </row>
    <row r="307" spans="1:3" ht="14.25">
      <c r="A307" s="1508" t="s">
        <v>2016</v>
      </c>
      <c r="B307" s="1509" t="s">
        <v>2017</v>
      </c>
      <c r="C307" s="1509" t="s">
        <v>2015</v>
      </c>
    </row>
    <row r="308" spans="1:3" ht="14.25">
      <c r="A308" s="1508" t="s">
        <v>2018</v>
      </c>
      <c r="B308" s="1509" t="s">
        <v>2019</v>
      </c>
      <c r="C308" s="1509" t="s">
        <v>2015</v>
      </c>
    </row>
    <row r="309" spans="1:3" ht="14.25">
      <c r="A309" s="1508" t="s">
        <v>2020</v>
      </c>
      <c r="B309" s="1509" t="s">
        <v>2021</v>
      </c>
      <c r="C309" s="1509" t="s">
        <v>2015</v>
      </c>
    </row>
    <row r="310" spans="1:3" ht="14.25">
      <c r="A310" s="1508" t="s">
        <v>2022</v>
      </c>
      <c r="B310" s="1509" t="s">
        <v>2023</v>
      </c>
      <c r="C310" s="1509" t="s">
        <v>2015</v>
      </c>
    </row>
    <row r="311" spans="1:3" ht="14.25">
      <c r="A311" s="1508" t="s">
        <v>2024</v>
      </c>
      <c r="B311" s="1509" t="s">
        <v>2025</v>
      </c>
      <c r="C311" s="1509" t="s">
        <v>2015</v>
      </c>
    </row>
    <row r="312" spans="1:3" ht="14.25">
      <c r="A312" s="1508" t="s">
        <v>2026</v>
      </c>
      <c r="B312" s="1509" t="s">
        <v>2027</v>
      </c>
      <c r="C312" s="1509" t="s">
        <v>2015</v>
      </c>
    </row>
    <row r="313" spans="1:3" ht="14.25">
      <c r="A313" s="1508" t="s">
        <v>2028</v>
      </c>
      <c r="B313" s="1509" t="s">
        <v>2029</v>
      </c>
      <c r="C313" s="1509" t="s">
        <v>2015</v>
      </c>
    </row>
    <row r="314" spans="1:3" ht="14.25">
      <c r="A314" s="1508" t="s">
        <v>2030</v>
      </c>
      <c r="B314" s="1509" t="s">
        <v>2031</v>
      </c>
      <c r="C314" s="1509" t="s">
        <v>2015</v>
      </c>
    </row>
    <row r="315" spans="1:3" ht="14.25">
      <c r="A315" s="1508" t="s">
        <v>2032</v>
      </c>
      <c r="B315" s="1509" t="s">
        <v>2033</v>
      </c>
      <c r="C315" s="1509" t="s">
        <v>2015</v>
      </c>
    </row>
    <row r="316" spans="1:3" ht="14.25">
      <c r="A316" s="1508" t="s">
        <v>2034</v>
      </c>
      <c r="B316" s="1509" t="s">
        <v>2035</v>
      </c>
      <c r="C316" s="1509" t="s">
        <v>2015</v>
      </c>
    </row>
    <row r="317" spans="1:3" ht="14.25">
      <c r="A317" s="1508" t="s">
        <v>2036</v>
      </c>
      <c r="B317" s="1509" t="s">
        <v>2037</v>
      </c>
      <c r="C317" s="1509" t="s">
        <v>2015</v>
      </c>
    </row>
    <row r="318" spans="1:3" ht="14.25">
      <c r="A318" s="1508" t="s">
        <v>2038</v>
      </c>
      <c r="B318" s="1509" t="s">
        <v>2039</v>
      </c>
      <c r="C318" s="1509" t="s">
        <v>2015</v>
      </c>
    </row>
    <row r="319" spans="1:3" ht="14.25">
      <c r="A319" s="1508" t="s">
        <v>2040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2041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2042</v>
      </c>
      <c r="E378" s="1538"/>
    </row>
    <row r="379" spans="1:5" ht="18">
      <c r="A379" s="1532" t="s">
        <v>1291</v>
      </c>
      <c r="B379" s="1531" t="s">
        <v>2043</v>
      </c>
      <c r="E379" s="1538"/>
    </row>
    <row r="380" spans="1:5" ht="18">
      <c r="A380" s="1532" t="s">
        <v>1292</v>
      </c>
      <c r="B380" s="1533" t="s">
        <v>2044</v>
      </c>
      <c r="E380" s="1538"/>
    </row>
    <row r="381" spans="1:5" ht="18">
      <c r="A381" s="1532" t="s">
        <v>1293</v>
      </c>
      <c r="B381" s="1534" t="s">
        <v>2045</v>
      </c>
      <c r="E381" s="1538"/>
    </row>
    <row r="382" spans="1:5" ht="18">
      <c r="A382" s="1532" t="s">
        <v>1294</v>
      </c>
      <c r="B382" s="1534" t="s">
        <v>2046</v>
      </c>
      <c r="E382" s="1538"/>
    </row>
    <row r="383" spans="1:5" ht="18">
      <c r="A383" s="1532" t="s">
        <v>1295</v>
      </c>
      <c r="B383" s="1534" t="s">
        <v>2047</v>
      </c>
      <c r="E383" s="1538"/>
    </row>
    <row r="384" spans="1:5" ht="18">
      <c r="A384" s="1532" t="s">
        <v>1296</v>
      </c>
      <c r="B384" s="1534" t="s">
        <v>2048</v>
      </c>
      <c r="E384" s="1538"/>
    </row>
    <row r="385" spans="1:5" ht="18">
      <c r="A385" s="1532" t="s">
        <v>1297</v>
      </c>
      <c r="B385" s="1534" t="s">
        <v>2049</v>
      </c>
      <c r="E385" s="1538"/>
    </row>
    <row r="386" spans="1:5" ht="18">
      <c r="A386" s="1532" t="s">
        <v>1298</v>
      </c>
      <c r="B386" s="1535" t="s">
        <v>2050</v>
      </c>
      <c r="E386" s="1538"/>
    </row>
    <row r="387" spans="1:5" ht="18">
      <c r="A387" s="1532" t="s">
        <v>1299</v>
      </c>
      <c r="B387" s="1535" t="s">
        <v>2051</v>
      </c>
      <c r="E387" s="1538"/>
    </row>
    <row r="388" spans="1:5" ht="18">
      <c r="A388" s="1532" t="s">
        <v>1300</v>
      </c>
      <c r="B388" s="1535" t="s">
        <v>2052</v>
      </c>
      <c r="E388" s="1538"/>
    </row>
    <row r="389" spans="1:5" ht="18">
      <c r="A389" s="1532" t="s">
        <v>1301</v>
      </c>
      <c r="B389" s="1535" t="s">
        <v>2053</v>
      </c>
      <c r="E389" s="1538"/>
    </row>
    <row r="390" spans="1:5" ht="18">
      <c r="A390" s="1532" t="s">
        <v>1302</v>
      </c>
      <c r="B390" s="1536" t="s">
        <v>2054</v>
      </c>
      <c r="E390" s="1538"/>
    </row>
    <row r="391" spans="1:5" ht="18">
      <c r="A391" s="1532" t="s">
        <v>1303</v>
      </c>
      <c r="B391" s="1536" t="s">
        <v>2055</v>
      </c>
      <c r="E391" s="1538"/>
    </row>
    <row r="392" spans="1:5" ht="18">
      <c r="A392" s="1532" t="s">
        <v>1304</v>
      </c>
      <c r="B392" s="1535" t="s">
        <v>2056</v>
      </c>
      <c r="E392" s="1538"/>
    </row>
    <row r="393" spans="1:5" ht="18">
      <c r="A393" s="1532" t="s">
        <v>1305</v>
      </c>
      <c r="B393" s="1535" t="s">
        <v>2057</v>
      </c>
      <c r="C393" s="1537" t="s">
        <v>179</v>
      </c>
      <c r="E393" s="1538"/>
    </row>
    <row r="394" spans="1:5" ht="18">
      <c r="A394" s="1532" t="s">
        <v>1306</v>
      </c>
      <c r="B394" s="1534" t="s">
        <v>2058</v>
      </c>
      <c r="C394" s="1537" t="s">
        <v>179</v>
      </c>
      <c r="E394" s="1538"/>
    </row>
    <row r="395" spans="1:5" ht="18">
      <c r="A395" s="1532" t="s">
        <v>1307</v>
      </c>
      <c r="B395" s="1535" t="s">
        <v>2059</v>
      </c>
      <c r="C395" s="1537" t="s">
        <v>179</v>
      </c>
      <c r="E395" s="1538"/>
    </row>
    <row r="396" spans="1:5" ht="18">
      <c r="A396" s="1532" t="s">
        <v>1308</v>
      </c>
      <c r="B396" s="1535" t="s">
        <v>2060</v>
      </c>
      <c r="C396" s="1537" t="s">
        <v>179</v>
      </c>
      <c r="E396" s="1538"/>
    </row>
    <row r="397" spans="1:5" ht="18">
      <c r="A397" s="1532" t="s">
        <v>1309</v>
      </c>
      <c r="B397" s="1535" t="s">
        <v>2061</v>
      </c>
      <c r="C397" s="1537" t="s">
        <v>179</v>
      </c>
      <c r="E397" s="1538"/>
    </row>
    <row r="398" spans="1:5" ht="18">
      <c r="A398" s="1532" t="s">
        <v>1310</v>
      </c>
      <c r="B398" s="1535" t="s">
        <v>2062</v>
      </c>
      <c r="C398" s="1537" t="s">
        <v>179</v>
      </c>
      <c r="E398" s="1538"/>
    </row>
    <row r="399" spans="1:5" ht="18">
      <c r="A399" s="1532" t="s">
        <v>1311</v>
      </c>
      <c r="B399" s="1535" t="s">
        <v>2063</v>
      </c>
      <c r="C399" s="1537" t="s">
        <v>179</v>
      </c>
      <c r="E399" s="1538"/>
    </row>
    <row r="400" spans="1:5" ht="18">
      <c r="A400" s="1532" t="s">
        <v>1312</v>
      </c>
      <c r="B400" s="1535" t="s">
        <v>2064</v>
      </c>
      <c r="C400" s="1537" t="s">
        <v>179</v>
      </c>
      <c r="E400" s="1538"/>
    </row>
    <row r="401" spans="1:5" ht="18">
      <c r="A401" s="1532" t="s">
        <v>1313</v>
      </c>
      <c r="B401" s="1535" t="s">
        <v>2065</v>
      </c>
      <c r="C401" s="1537" t="s">
        <v>179</v>
      </c>
      <c r="E401" s="1538"/>
    </row>
    <row r="402" spans="1:5" ht="18">
      <c r="A402" s="1532" t="s">
        <v>1314</v>
      </c>
      <c r="B402" s="1534" t="s">
        <v>2066</v>
      </c>
      <c r="C402" s="1537" t="s">
        <v>179</v>
      </c>
      <c r="E402" s="1538"/>
    </row>
    <row r="403" spans="1:5" ht="18">
      <c r="A403" s="1532" t="s">
        <v>1315</v>
      </c>
      <c r="B403" s="1535" t="s">
        <v>2067</v>
      </c>
      <c r="C403" s="1537" t="s">
        <v>179</v>
      </c>
      <c r="E403" s="1538"/>
    </row>
    <row r="404" spans="1:5" ht="18">
      <c r="A404" s="1532" t="s">
        <v>1316</v>
      </c>
      <c r="B404" s="1534" t="s">
        <v>2068</v>
      </c>
      <c r="C404" s="1537" t="s">
        <v>179</v>
      </c>
      <c r="E404" s="1538"/>
    </row>
    <row r="405" spans="1:5" ht="18">
      <c r="A405" s="1532" t="s">
        <v>1317</v>
      </c>
      <c r="B405" s="1534" t="s">
        <v>2069</v>
      </c>
      <c r="C405" s="1537" t="s">
        <v>179</v>
      </c>
      <c r="E405" s="1538"/>
    </row>
    <row r="406" spans="1:5" ht="18">
      <c r="A406" s="1532" t="s">
        <v>1318</v>
      </c>
      <c r="B406" s="1534" t="s">
        <v>2070</v>
      </c>
      <c r="C406" s="1537" t="s">
        <v>179</v>
      </c>
      <c r="E406" s="1538"/>
    </row>
    <row r="407" spans="1:5" ht="18">
      <c r="A407" s="1532" t="s">
        <v>1319</v>
      </c>
      <c r="B407" s="1534" t="s">
        <v>2071</v>
      </c>
      <c r="C407" s="1537" t="s">
        <v>179</v>
      </c>
      <c r="E407" s="1538"/>
    </row>
    <row r="408" spans="1:5" ht="18">
      <c r="A408" s="1532" t="s">
        <v>1320</v>
      </c>
      <c r="B408" s="1534" t="s">
        <v>2072</v>
      </c>
      <c r="C408" s="1537" t="s">
        <v>179</v>
      </c>
      <c r="E408" s="1538"/>
    </row>
    <row r="409" spans="1:5" ht="18">
      <c r="A409" s="1532" t="s">
        <v>1321</v>
      </c>
      <c r="B409" s="1534" t="s">
        <v>2073</v>
      </c>
      <c r="C409" s="1537" t="s">
        <v>179</v>
      </c>
      <c r="E409" s="1538"/>
    </row>
    <row r="410" spans="1:5" ht="18">
      <c r="A410" s="1532" t="s">
        <v>1322</v>
      </c>
      <c r="B410" s="1534" t="s">
        <v>2074</v>
      </c>
      <c r="C410" s="1537" t="s">
        <v>179</v>
      </c>
      <c r="E410" s="1538"/>
    </row>
    <row r="411" spans="1:5" ht="18">
      <c r="A411" s="1532" t="s">
        <v>1323</v>
      </c>
      <c r="B411" s="1534" t="s">
        <v>2075</v>
      </c>
      <c r="C411" s="1537" t="s">
        <v>179</v>
      </c>
      <c r="E411" s="1538"/>
    </row>
    <row r="412" spans="1:5" ht="18">
      <c r="A412" s="1532" t="s">
        <v>1324</v>
      </c>
      <c r="B412" s="1539" t="s">
        <v>2076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2077</v>
      </c>
      <c r="C416" s="1537" t="s">
        <v>179</v>
      </c>
      <c r="E416" s="1538"/>
    </row>
    <row r="417" spans="1:5" ht="18">
      <c r="A417" s="1532" t="s">
        <v>1328</v>
      </c>
      <c r="B417" s="1519" t="s">
        <v>2078</v>
      </c>
      <c r="C417" s="1537" t="s">
        <v>179</v>
      </c>
      <c r="E417" s="1538"/>
    </row>
    <row r="418" spans="1:5" ht="18">
      <c r="A418" s="1577" t="s">
        <v>1329</v>
      </c>
      <c r="B418" s="1544" t="s">
        <v>2079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F5" sqref="AF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2083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08">
        <f>$B$7</f>
        <v>0</v>
      </c>
      <c r="J14" s="1809"/>
      <c r="K14" s="180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1">
        <f>$B$12</f>
        <v>0</v>
      </c>
      <c r="J19" s="1842"/>
      <c r="K19" s="1843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38" t="str">
        <f>CONCATENATE("Уточнен план ",$C$3)</f>
        <v>Уточнен план </v>
      </c>
      <c r="M23" s="1739"/>
      <c r="N23" s="1739"/>
      <c r="O23" s="1740"/>
      <c r="P23" s="1747" t="str">
        <f>CONCATENATE("Отчет ",$C$3)</f>
        <v>Отчет </v>
      </c>
      <c r="Q23" s="1748"/>
      <c r="R23" s="1748"/>
      <c r="S23" s="174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2009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6" t="s">
        <v>730</v>
      </c>
      <c r="K30" s="177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2" t="s">
        <v>733</v>
      </c>
      <c r="K33" s="177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4" t="s">
        <v>189</v>
      </c>
      <c r="K39" s="177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5" t="s">
        <v>194</v>
      </c>
      <c r="K47" s="178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2" t="s">
        <v>195</v>
      </c>
      <c r="K48" s="177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3" t="s">
        <v>266</v>
      </c>
      <c r="K66" s="178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3" t="s">
        <v>708</v>
      </c>
      <c r="K70" s="178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3" t="s">
        <v>214</v>
      </c>
      <c r="K76" s="178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3" t="s">
        <v>216</v>
      </c>
      <c r="K79" s="1784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89" t="s">
        <v>217</v>
      </c>
      <c r="K80" s="1790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89" t="s">
        <v>218</v>
      </c>
      <c r="K81" s="1790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89" t="s">
        <v>1647</v>
      </c>
      <c r="K82" s="1790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3" t="s">
        <v>219</v>
      </c>
      <c r="K83" s="178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2002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3" t="s">
        <v>228</v>
      </c>
      <c r="K98" s="1784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3" t="s">
        <v>229</v>
      </c>
      <c r="K99" s="1784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3" t="s">
        <v>230</v>
      </c>
      <c r="K100" s="1784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3" t="s">
        <v>231</v>
      </c>
      <c r="K101" s="178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3" t="s">
        <v>1648</v>
      </c>
      <c r="K108" s="178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3" t="s">
        <v>1645</v>
      </c>
      <c r="K112" s="1784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3" t="s">
        <v>1646</v>
      </c>
      <c r="K113" s="1784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89" t="s">
        <v>241</v>
      </c>
      <c r="K114" s="1790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3" t="s">
        <v>267</v>
      </c>
      <c r="K115" s="178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7" t="s">
        <v>242</v>
      </c>
      <c r="K118" s="1788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7" t="s">
        <v>243</v>
      </c>
      <c r="K119" s="178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7" t="s">
        <v>614</v>
      </c>
      <c r="K127" s="178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7" t="s">
        <v>672</v>
      </c>
      <c r="K130" s="1788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3" t="s">
        <v>673</v>
      </c>
      <c r="K131" s="178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1" t="s">
        <v>900</v>
      </c>
      <c r="K136" s="1792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3" t="s">
        <v>681</v>
      </c>
      <c r="K140" s="1794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3" t="s">
        <v>681</v>
      </c>
      <c r="K141" s="1794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804" ht="12.75"/>
    <row r="808" ht="12.75"/>
    <row r="809" ht="12.75"/>
    <row r="834" ht="12.75"/>
    <row r="884" ht="12.75"/>
    <row r="885" ht="12.75"/>
    <row r="886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2023-05-03T06:31:18Z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