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3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<sst xmlns="http://schemas.openxmlformats.org/spreadsheetml/2006/main" count="3282" uniqueCount="2086">
  <si>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</si>
  <si>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</si>
  <si>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</si>
  <si>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</si>
  <si>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</si>
  <si>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</si>
  <si>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</si>
  <si>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</si>
  <si>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</si>
  <si>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</si>
  <si>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</si>
  <si>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</si>
  <si>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</si>
  <si>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</si>
  <si>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</si>
  <si>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</si>
  <si>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</si>
  <si>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</si>
  <si>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</si>
  <si>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</si>
  <si>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</si>
  <si>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</si>
  <si>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</si>
  <si>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</si>
  <si>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</si>
  <si>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</si>
  <si>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</si>
  <si>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</si>
  <si>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</si>
  <si>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</si>
  <si>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</si>
  <si>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</si>
  <si>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</si>
  <si>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</si>
  <si>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</si>
  <si>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</si>
  <si>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</si>
  <si>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</si>
  <si>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</si>
  <si>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</si>
  <si>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</si>
  <si>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</si>
  <si>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</si>
  <si>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</si>
  <si>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</si>
  <si>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</si>
  <si>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</si>
  <si>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</si>
  <si>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</si>
  <si>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</si>
  <si>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</si>
  <si>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</si>
  <si>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</si>
  <si>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</si>
  <si>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</si>
  <si>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</si>
  <si>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</si>
  <si>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</si>
  <si>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</si>
  <si>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</si>
  <si>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</si>
  <si>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</si>
  <si>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</si>
  <si>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</si>
  <si>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</si>
  <si>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</si>
  <si>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</si>
  <si>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</si>
  <si>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</si>
  <si>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</si>
  <si>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</si>
  <si>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</si>
  <si>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</si>
  <si>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</si>
  <si>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</si>
  <si>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</si>
  <si>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</si>
  <si>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</si>
  <si>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</si>
  <si>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</si>
  <si>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</si>
  <si>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</si>
  <si>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</si>
  <si>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</si>
  <si>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</si>
  <si>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</si>
  <si>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</si>
  <si>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</si>
  <si>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</si>
  <si>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</si>
  <si>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</si>
  <si>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</si>
  <si>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</si>
  <si>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</si>
  <si>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</si>
  <si>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</si>
  <si>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</si>
  <si>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</si>
  <si>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</si>
  <si>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</si>
  <si>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</si>
  <si>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</si>
  <si>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</si>
  <si>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</si>
  <si>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</si>
  <si>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</si>
  <si>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</si>
  <si>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</si>
  <si>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</si>
  <si>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</si>
  <si>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</si>
  <si>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</si>
  <si>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</si>
  <si>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</si>
  <si>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</si>
  <si>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</si>
  <si>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</si>
  <si>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</si>
  <si>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</si>
  <si>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</si>
  <si>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</si>
  <si>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</si>
  <si>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</si>
  <si>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</si>
  <si>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</si>
  <si>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</si>
  <si>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</si>
  <si>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</si>
  <si>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</si>
  <si>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</si>
  <si>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</si>
  <si>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</si>
  <si>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</si>
  <si>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</si>
  <si>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</si>
  <si>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</si>
  <si>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</si>
  <si>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</si>
  <si>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</si>
  <si>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</si>
  <si>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</si>
  <si>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</si>
  <si>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</si>
  <si>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</si>
  <si>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</si>
  <si>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</si>
  <si>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</si>
  <si>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</si>
  <si>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</si>
  <si>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</si>
  <si>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</si>
  <si>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</si>
  <si>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</si>
  <si>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</si>
  <si>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</si>
  <si>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</si>
  <si>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</si>
  <si>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</si>
  <si>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</si>
  <si>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</si>
  <si>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</si>
  <si>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</si>
  <si>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</si>
  <si>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</si>
  <si>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</si>
  <si>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</si>
  <si>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</si>
  <si>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</si>
  <si>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</si>
  <si>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</si>
  <si>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</si>
  <si>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</si>
  <si>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</si>
  <si>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</si>
  <si>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</si>
  <si>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</si>
  <si>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</si>
  <si>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</si>
  <si>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</si>
  <si>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</si>
  <si>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</si>
  <si>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</si>
  <si>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</si>
  <si>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</si>
  <si>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</si>
  <si>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</si>
  <si>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</si>
  <si>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</si>
  <si>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</si>
  <si>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</si>
  <si>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</si>
  <si>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</si>
  <si>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</si>
  <si>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</si>
  <si>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</si>
  <si>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</si>
  <si>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</si>
  <si>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</si>
  <si>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</si>
  <si>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</si>
  <si>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</si>
  <si>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</si>
  <si>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</si>
  <si>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</si>
  <si>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</si>
  <si>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</si>
  <si>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</si>
  <si>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</si>
  <si>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</si>
  <si>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</si>
  <si>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</si>
  <si>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</si>
  <si>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</si>
  <si>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</si>
  <si>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</si>
  <si>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</si>
  <si>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</si>
  <si>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</si>
  <si>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</si>
  <si>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</si>
  <si>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</si>
  <si>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</si>
  <si>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</si>
  <si>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</si>
  <si>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</si>
  <si>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</si>
  <si>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</si>
  <si>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</si>
  <si>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</si>
  <si>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</si>
  <si>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</si>
  <si>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</si>
  <si>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</si>
  <si>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</si>
  <si>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</si>
  <si>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</si>
  <si>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</si>
  <si>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</si>
  <si>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</si>
  <si>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</si>
  <si>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</si>
  <si>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</si>
  <si>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</si>
  <si>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</si>
  <si>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</si>
  <si>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</si>
  <si>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</si>
  <si>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</si>
  <si>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</si>
  <si>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</si>
  <si>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</si>
  <si>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</si>
  <si>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</si>
  <si>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</si>
  <si>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</si>
  <si>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</si>
  <si>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</si>
  <si>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</si>
  <si>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</si>
  <si>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</si>
  <si>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</si>
  <si>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</si>
  <si>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</si>
  <si>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</si>
  <si>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</si>
  <si>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</si>
  <si>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</si>
  <si>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</si>
  <si>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</si>
  <si>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</si>
  <si>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</si>
  <si>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</si>
  <si>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</si>
  <si>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</si>
  <si>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</si>
  <si>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</si>
  <si>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</si>
  <si>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</si>
  <si>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</si>
  <si>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</si>
  <si>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</si>
  <si>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</si>
  <si>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</si>
  <si>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</si>
  <si>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</si>
  <si>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</si>
  <si>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</si>
  <si>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</si>
  <si>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</si>
  <si>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</si>
  <si>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</si>
  <si>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</si>
  <si>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</si>
  <si>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</si>
  <si>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</si>
  <si>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</si>
  <si>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</si>
  <si>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</si>
  <si>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</si>
  <si>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</si>
  <si>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</si>
  <si>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</si>
  <si>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</si>
  <si>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</si>
  <si>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</si>
  <si>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</si>
  <si>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</si>
  <si>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</si>
  <si>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</si>
  <si>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</si>
  <si>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</si>
  <si>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</si>
  <si>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</si>
  <si>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</si>
  <si>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</si>
  <si>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</si>
  <si>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</si>
  <si>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</si>
  <si>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</si>
  <si>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</si>
  <si>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</si>
  <si>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</si>
  <si>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</si>
  <si>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</si>
  <si>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</si>
  <si>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</si>
  <si>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</si>
  <si>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</si>
  <si>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</si>
  <si>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</si>
  <si>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</si>
  <si>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</si>
  <si>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</si>
  <si>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</si>
  <si>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</si>
  <si>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</si>
  <si>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</si>
  <si>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</si>
  <si>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</si>
  <si>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</si>
  <si>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</si>
  <si>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</si>
  <si>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</si>
  <si>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</si>
  <si>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</si>
  <si>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</si>
  <si>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</si>
  <si>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</si>
  <si>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</si>
  <si>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</si>
  <si>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</si>
  <si>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</si>
  <si>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</si>
  <si>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</si>
  <si>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</si>
  <si>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</si>
  <si>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</si>
  <si>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</si>
  <si>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</si>
  <si>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</si>
  <si>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</si>
  <si>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</si>
  <si>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</si>
  <si>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</si>
  <si>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</si>
  <si>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</si>
  <si>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</si>
  <si>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</si>
  <si>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</si>
  <si>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</si>
  <si>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</si>
  <si>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</si>
  <si>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</si>
  <si>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</si>
  <si>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</si>
  <si>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</si>
  <si>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</si>
  <si>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</si>
  <si>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</si>
  <si>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</si>
  <si>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</si>
  <si>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</si>
  <si>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</si>
  <si>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</si>
  <si>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</si>
  <si>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</si>
  <si>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</si>
  <si>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</si>
  <si>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</si>
  <si>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</si>
  <si>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</si>
  <si>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</si>
  <si>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</si>
  <si>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</si>
  <si>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</si>
  <si>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</si>
  <si>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</si>
  <si>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</si>
  <si>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</si>
  <si>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</si>
  <si>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</si>
  <si>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</si>
  <si>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</si>
  <si>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</si>
  <si>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</si>
  <si>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</si>
  <si>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</si>
  <si>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</si>
  <si>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</si>
  <si>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</si>
  <si>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</si>
  <si>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</si>
  <si>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</si>
  <si>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</si>
  <si>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</si>
  <si>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</si>
  <si>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</si>
  <si>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</si>
  <si>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</si>
  <si>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</si>
  <si>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</si>
  <si>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</si>
  <si>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</si>
  <si>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</si>
  <si>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</si>
  <si>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</si>
  <si>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</si>
  <si>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</si>
  <si>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</si>
  <si>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</si>
  <si>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</si>
  <si>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</si>
  <si>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</si>
  <si>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</si>
  <si>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</si>
  <si>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</si>
  <si>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</si>
  <si>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</si>
  <si>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</si>
  <si>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</si>
  <si>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</si>
  <si>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</si>
  <si>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</si>
  <si>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</si>
  <si>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</si>
  <si>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</si>
  <si>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</si>
  <si>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</si>
  <si>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</si>
  <si>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</si>
  <si>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</si>
  <si>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</si>
  <si>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</si>
  <si>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</si>
  <si>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</si>
  <si>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</si>
  <si>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</si>
  <si>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</si>
  <si>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</si>
  <si>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</si>
  <si>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</si>
  <si>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</si>
  <si>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</si>
  <si>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</si>
  <si>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</si>
  <si>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</si>
  <si>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</si>
  <si>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</si>
  <si>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</si>
  <si>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</si>
  <si>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</si>
  <si>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</si>
  <si>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</si>
  <si>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</si>
  <si>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</si>
  <si>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</si>
  <si>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</si>
  <si>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</si>
  <si>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</si>
  <si>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</si>
  <si>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</si>
  <si>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</si>
  <si>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</si>
  <si>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</si>
  <si>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</si>
  <si>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</si>
  <si>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</si>
  <si>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</si>
  <si>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</si>
  <si>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</si>
  <si>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</si>
  <si>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</si>
  <si>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</si>
  <si>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</si>
  <si>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</si>
  <si>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</si>
  <si>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</si>
  <si>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</si>
  <si>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</si>
  <si>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</si>
  <si>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</si>
  <si>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</si>
  <si>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</si>
  <si>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</si>
  <si>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</si>
  <si>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</si>
  <si>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</si>
  <si>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</si>
  <si>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</si>
  <si>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</si>
  <si>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</si>
  <si>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</si>
  <si>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</si>
  <si>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</si>
  <si>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</si>
  <si>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</si>
  <si>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</si>
  <si>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</si>
  <si>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</si>
  <si>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</si>
  <si>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</si>
  <si>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</si>
  <si>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</si>
  <si>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</si>
  <si>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</si>
  <si>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</si>
  <si>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</si>
  <si>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</si>
  <si>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</si>
  <si>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</si>
  <si>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</si>
  <si>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</si>
  <si>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</si>
  <si>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</si>
  <si>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</si>
  <si>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</si>
  <si>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</si>
  <si>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</si>
  <si>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</si>
  <si>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</si>
  <si>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</si>
  <si>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</si>
  <si>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</si>
  <si>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</si>
  <si>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</si>
  <si>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</si>
  <si>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</si>
  <si>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</si>
  <si>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</si>
  <si>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</si>
  <si>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</si>
  <si>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</si>
  <si>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</si>
  <si>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</si>
  <si>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</si>
  <si>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</si>
  <si>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</si>
  <si>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</si>
  <si>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</si>
  <si>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</si>
  <si>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</si>
  <si>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</si>
  <si>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</si>
  <si>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</si>
  <si>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</si>
  <si>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</si>
  <si>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</si>
  <si>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</si>
  <si>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</si>
  <si>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</si>
  <si>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</si>
  <si>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</si>
  <si>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</si>
  <si>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</si>
  <si>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</si>
  <si>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</si>
  <si>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</si>
  <si>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</si>
  <si>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</si>
  <si>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</si>
  <si>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</si>
  <si>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</si>
  <si>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</si>
  <si>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</si>
  <si>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</si>
  <si>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</si>
  <si>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</si>
  <si>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</si>
  <si>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</si>
  <si>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</si>
  <si>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</si>
  <si>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</si>
  <si>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</si>
  <si>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</si>
  <si>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</si>
  <si>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</si>
  <si>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</si>
  <si>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</si>
  <si>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</si>
  <si>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</si>
  <si>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</si>
  <si>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</si>
  <si>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</si>
  <si>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</si>
  <si>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</si>
  <si>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</si>
  <si>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</si>
  <si>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</si>
  <si>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</si>
  <si>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</si>
  <si>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</si>
  <si>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</si>
  <si>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</si>
  <si>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</si>
  <si>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</si>
  <si>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</si>
  <si>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</si>
  <si>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</si>
  <si>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</si>
  <si>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</si>
  <si>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</si>
  <si>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</si>
  <si>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</si>
  <si>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</si>
  <si>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</si>
  <si>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</si>
  <si>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</si>
  <si>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</si>
  <si>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</si>
  <si>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</si>
  <si>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</si>
  <si>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</si>
  <si>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</si>
  <si>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</si>
  <si>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</si>
  <si>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</si>
  <si>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</si>
  <si>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</si>
  <si>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</si>
  <si>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</si>
  <si>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</si>
  <si>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</si>
  <si>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</si>
  <si>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</si>
  <si>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</si>
  <si>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</si>
  <si>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</si>
  <si>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</si>
  <si>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</si>
  <si>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</si>
  <si>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</si>
  <si>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</si>
  <si>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</si>
  <si>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</si>
  <si>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</si>
  <si>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</si>
  <si>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</si>
  <si>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</si>
  <si>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</si>
  <si>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</si>
  <si>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</si>
  <si>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</si>
  <si>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</si>
  <si>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</si>
  <si>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</si>
  <si>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</si>
  <si>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</si>
  <si>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</si>
  <si>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</si>
  <si>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</si>
  <si>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</si>
  <si>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</si>
  <si>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</si>
  <si>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</si>
  <si>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</si>
  <si>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</si>
  <si>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</si>
  <si>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</si>
  <si>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</si>
  <si>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</si>
  <si>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</si>
  <si>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</si>
  <si>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</si>
  <si>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</si>
  <si>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</si>
  <si>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</si>
  <si>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</si>
  <si>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</si>
  <si>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</si>
  <si>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</si>
  <si>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</si>
  <si>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</si>
  <si>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</si>
  <si>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</si>
  <si>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</si>
  <si>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</si>
  <si>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</si>
  <si>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</si>
  <si>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</si>
  <si>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</si>
  <si>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</si>
  <si>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</si>
  <si>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</si>
  <si>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</si>
  <si>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</si>
  <si>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</si>
  <si>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</si>
  <si>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</si>
  <si>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</si>
  <si>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</si>
  <si>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</si>
  <si>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</si>
  <si>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</si>
  <si>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</si>
  <si>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</si>
  <si>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</si>
  <si>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</si>
  <si>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</si>
  <si>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</si>
  <si>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</si>
  <si>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</si>
  <si>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</si>
  <si>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</si>
  <si>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</si>
  <si>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</si>
  <si>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</si>
  <si>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</si>
  <si>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</si>
  <si>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</si>
  <si>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</si>
  <si>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</si>
  <si>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</si>
  <si>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</si>
  <si>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</si>
  <si>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</si>
  <si>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</si>
  <si>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</si>
  <si>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</si>
  <si>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</si>
  <si>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</si>
  <si>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</si>
  <si>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</si>
  <si>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</si>
  <si>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</si>
  <si>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</si>
  <si>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</si>
  <si>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</si>
  <si>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</si>
  <si>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</si>
  <si>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</si>
  <si>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</si>
  <si>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</si>
  <si>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</si>
  <si>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</si>
  <si>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</si>
  <si>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</si>
  <si>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</si>
  <si>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</si>
  <si>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</si>
  <si>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</si>
  <si>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</si>
  <si>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</si>
  <si>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</si>
  <si>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</si>
  <si>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</si>
  <si>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</si>
  <si>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</si>
  <si>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</si>
  <si>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</si>
  <si>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</si>
  <si>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</si>
  <si>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</si>
  <si>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</si>
  <si>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</si>
  <si>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</si>
  <si>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</si>
  <si>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</si>
  <si>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</si>
  <si>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</si>
  <si>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</si>
  <si>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</si>
  <si>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</si>
  <si>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</si>
  <si>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</si>
  <si>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</si>
  <si>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</si>
  <si>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</si>
  <si>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</si>
  <si>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</si>
  <si>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</si>
  <si>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</si>
  <si>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</si>
  <si>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</si>
  <si>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</si>
  <si>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</si>
  <si>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</si>
  <si>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</si>
  <si>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</si>
  <si>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</si>
  <si>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</si>
  <si>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</si>
  <si>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</si>
  <si>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</si>
  <si>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</si>
  <si>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</si>
  <si>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</si>
  <si>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</si>
  <si>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</si>
  <si>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</si>
  <si>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</si>
  <si>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</si>
  <si>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</si>
  <si>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</si>
  <si>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</si>
  <si>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</si>
  <si>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</si>
  <si>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</si>
  <si>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</si>
  <si>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</si>
  <si>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</si>
  <si>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</si>
  <si>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</si>
  <si>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</si>
  <si>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</si>
  <si>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</si>
  <si>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</si>
  <si>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</si>
  <si>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</si>
  <si>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</si>
  <si>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</si>
  <si>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</si>
  <si>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</si>
  <si>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</si>
  <si>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</si>
  <si>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</si>
  <si>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</si>
  <si>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</si>
  <si>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</si>
  <si>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</si>
  <si>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</si>
  <si>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</si>
  <si>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</si>
  <si>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</si>
  <si>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</si>
  <si>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</si>
  <si>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</si>
  <si>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</si>
  <si>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</si>
  <si>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</si>
  <si>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</si>
  <si>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</si>
  <si>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</si>
  <si>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</si>
  <si>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</si>
  <si>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</si>
  <si>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</si>
  <si>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</si>
  <si>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</si>
  <si>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</si>
  <si>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</si>
  <si>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</si>
  <si>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</si>
  <si>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</si>
  <si>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</si>
  <si>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</si>
  <si>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</si>
  <si>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</si>
  <si>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</si>
  <si>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</si>
  <si>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</si>
  <si>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</si>
  <si>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</si>
  <si>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</si>
  <si>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</si>
  <si>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</si>
  <si>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</si>
  <si>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</si>
  <si>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</si>
  <si>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</si>
  <si>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</si>
  <si>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</si>
  <si>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</si>
  <si>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</si>
  <si>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</si>
  <si>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</si>
  <si>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</si>
  <si>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</si>
  <si>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</si>
  <si>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</si>
  <si>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</si>
  <si>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</si>
  <si>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</si>
  <si>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</si>
  <si>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</si>
  <si>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</si>
  <si>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</si>
  <si>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</si>
  <si>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</si>
  <si>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</si>
  <si>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</si>
  <si>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</si>
  <si>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</si>
  <si>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</si>
  <si>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</si>
  <si>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</si>
  <si>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</si>
  <si>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</si>
  <si>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</si>
  <si>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</si>
  <si>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</si>
  <si>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</si>
  <si>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</si>
  <si>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</si>
  <si>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</si>
  <si>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</si>
  <si>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</si>
  <si>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</si>
  <si>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</si>
  <si>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</si>
  <si>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</si>
  <si>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</si>
  <si>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</si>
  <si>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</si>
  <si>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</si>
  <si>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</si>
  <si>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</si>
  <si>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</si>
  <si>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</si>
  <si>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</si>
  <si>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</si>
  <si>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</si>
  <si>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</si>
  <si>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</si>
  <si>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</si>
  <si>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</si>
  <si>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</si>
  <si>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</si>
  <si>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</si>
  <si>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</si>
  <si>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</si>
  <si>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</si>
  <si>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</si>
  <si>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</si>
  <si>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</si>
  <si>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</si>
  <si>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</si>
  <si>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</si>
  <si>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</si>
  <si>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</si>
  <si>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</si>
  <si>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</si>
  <si>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</si>
  <si>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</si>
  <si>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</si>
  <si>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</si>
  <si>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</si>
  <si>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</si>
  <si>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</si>
  <si>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</si>
  <si>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</si>
  <si>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</si>
  <si>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</si>
  <si>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</si>
  <si>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</si>
  <si>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</si>
  <si>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</si>
  <si>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</si>
  <si>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</si>
  <si>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</si>
  <si>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</si>
  <si>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</si>
  <si>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</si>
  <si>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</si>
  <si>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</si>
  <si>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</si>
  <si>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</si>
  <si>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</si>
  <si>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</si>
  <si>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</si>
  <si>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</si>
  <si>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</si>
  <si>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</si>
  <si>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</si>
  <si>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</si>
  <si>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</si>
  <si>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</si>
  <si>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</si>
  <si>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</si>
  <si>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</si>
  <si>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</si>
  <si>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</si>
  <si>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</si>
  <si>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</si>
  <si>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</si>
  <si>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</si>
  <si>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</si>
  <si>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</si>
  <si>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</si>
  <si>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</si>
  <si>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</si>
  <si>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</si>
  <si>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</si>
  <si>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</si>
  <si>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</si>
  <si>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</si>
  <si>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</si>
  <si>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</si>
  <si>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</si>
  <si>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</si>
  <si>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</si>
  <si>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</si>
  <si>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</si>
  <si>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</si>
  <si>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</si>
  <si>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</si>
  <si>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</si>
  <si>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</si>
  <si>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</si>
  <si>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</si>
  <si>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</si>
  <si>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</si>
  <si>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</si>
  <si>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</si>
  <si>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</si>
  <si>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</si>
  <si>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</si>
  <si>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</si>
  <si>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</si>
  <si>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</si>
  <si>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</si>
  <si>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</si>
  <si>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</si>
  <si>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</si>
  <si>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</si>
  <si>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</si>
  <si>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</si>
  <si>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</si>
  <si>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</si>
  <si>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</si>
  <si>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</si>
  <si>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</si>
  <si>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</si>
  <si>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</si>
  <si>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</si>
  <si>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</si>
  <si>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</si>
  <si>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</si>
  <si>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</si>
  <si>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</si>
  <si>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</si>
  <si>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</si>
  <si>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</si>
  <si>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</si>
  <si>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</si>
  <si>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</si>
  <si>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</si>
  <si>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</si>
  <si>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</si>
  <si>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</si>
  <si>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</si>
  <si>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</si>
  <si>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</si>
  <si>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</si>
  <si>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</si>
  <si>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</si>
  <si>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</si>
  <si>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</si>
  <si>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</si>
  <si>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</si>
  <si>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</si>
  <si>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</si>
  <si>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</si>
  <si>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</si>
  <si>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</si>
  <si>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</si>
  <si>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</si>
  <si>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</si>
  <si>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</si>
  <si>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</si>
  <si>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</si>
  <si>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</si>
  <si>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</si>
  <si>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</si>
  <si>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</si>
  <si>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</si>
  <si>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</si>
  <si>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</si>
  <si>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</si>
  <si>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</si>
  <si>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</si>
  <si>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</si>
  <si>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</si>
  <si>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</si>
  <si>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</si>
  <si>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</si>
  <si>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</si>
  <si>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</si>
  <si>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</si>
  <si>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</si>
  <si>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</si>
  <si>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</si>
  <si>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</si>
  <si>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</si>
  <si>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</si>
  <si>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</si>
  <si>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</si>
  <si>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</si>
  <si>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</si>
  <si>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</si>
  <si>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</si>
  <si>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</si>
  <si>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</si>
  <si>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</si>
  <si>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</si>
  <si>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</si>
  <si>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</si>
  <si>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</si>
  <si>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</si>
  <si>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</si>
  <si>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</si>
  <si>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</si>
  <si>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</si>
  <si>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</si>
  <si>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</si>
  <si>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</si>
  <si>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</si>
  <si>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</si>
  <si>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</si>
  <si>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</si>
  <si>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</si>
  <si>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</si>
  <si>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</si>
  <si>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</si>
  <si>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</si>
  <si>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</si>
  <si>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</si>
  <si>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</si>
  <si>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</si>
  <si>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</si>
  <si>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</si>
  <si>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</si>
  <si>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</si>
  <si>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</si>
  <si>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</si>
  <si>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</si>
  <si>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</si>
  <si>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</si>
  <si>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</si>
  <si>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</si>
  <si>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</si>
  <si>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</si>
  <si>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</si>
  <si>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</si>
  <si>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</si>
  <si>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</si>
  <si>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</si>
  <si>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</si>
  <si>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</si>
  <si>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</si>
  <si>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</si>
  <si>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</si>
  <si>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</si>
  <si>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</si>
  <si>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</si>
  <si>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</si>
  <si>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</si>
  <si>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</si>
  <si>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</si>
  <si>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</si>
  <si>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</si>
  <si>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</si>
  <si>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</si>
  <si>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</si>
  <si>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</si>
  <si>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</si>
  <si>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</si>
  <si>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</si>
  <si>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</si>
  <si>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</si>
  <si>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</si>
  <si>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</si>
  <si>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</si>
  <si>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</si>
  <si>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</si>
  <si>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</si>
  <si>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</si>
  <si>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</si>
  <si>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</si>
  <si>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</si>
  <si>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</si>
  <si>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</si>
  <si>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</si>
  <si>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</si>
  <si>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</si>
  <si>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</si>
  <si>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</si>
  <si>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</si>
  <si>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</si>
  <si>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</si>
  <si>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</si>
  <si>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</si>
  <si>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</si>
  <si>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</si>
  <si>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</si>
  <si>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</si>
  <si>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</si>
  <si>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</si>
  <si>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</si>
  <si>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</si>
  <si>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</si>
  <si>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</si>
  <si>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</si>
  <si>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</si>
  <si>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</si>
  <si>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</si>
  <si>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</si>
  <si>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</si>
  <si>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</si>
  <si>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</si>
  <si>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</si>
  <si>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</si>
  <si>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</si>
  <si>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</si>
  <si>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</si>
  <si>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</si>
  <si>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</si>
  <si>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</si>
  <si>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</si>
  <si>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</si>
  <si>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</si>
  <si>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</si>
  <si>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</si>
  <si>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</si>
  <si>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</si>
  <si>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</si>
  <si>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</si>
  <si>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</si>
  <si>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</si>
  <si>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</si>
  <si>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</si>
  <si>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</si>
  <si>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</si>
  <si>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</si>
  <si>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</si>
  <si>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</si>
  <si>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</si>
  <si>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</si>
  <si>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</si>
  <si>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</si>
  <si>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</si>
  <si>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</si>
  <si>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</si>
  <si>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</si>
  <si>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</si>
  <si>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</si>
  <si>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</si>
  <si>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</si>
  <si>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</si>
  <si>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</si>
  <si>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</si>
  <si>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</si>
  <si>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</si>
  <si>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</si>
  <si>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</si>
  <si>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</si>
  <si>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</si>
  <si>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</si>
  <si>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</si>
  <si>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</si>
  <si>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</si>
  <si>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</si>
  <si>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</si>
  <si>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</si>
  <si>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</si>
  <si>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</si>
  <si>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</si>
  <si>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</si>
  <si>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</si>
  <si>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</si>
  <si>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</si>
  <si>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</si>
  <si>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</si>
  <si>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</si>
  <si>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</si>
  <si>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</si>
  <si>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</si>
  <si>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</si>
  <si>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</si>
  <si>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</si>
  <si>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</si>
  <si>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</si>
  <si>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</si>
  <si>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</si>
  <si>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</si>
  <si>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</si>
  <si>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</si>
  <si>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</si>
  <si>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</si>
  <si>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</si>
  <si>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</si>
  <si>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</si>
  <si>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</si>
  <si>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</si>
  <si>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</si>
  <si>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</si>
  <si>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</si>
  <si>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</si>
  <si>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</si>
  <si>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</si>
  <si>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</si>
  <si>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</si>
  <si>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</si>
  <si>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</si>
  <si>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</si>
  <si>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</si>
  <si>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</si>
  <si>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</si>
  <si>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</si>
  <si>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</si>
  <si>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</si>
  <si>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</si>
  <si>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</si>
  <si>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</si>
  <si>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</si>
  <si>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</si>
  <si>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</si>
  <si>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</si>
  <si>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</si>
  <si>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</si>
  <si>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</si>
  <si>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</si>
  <si>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</si>
  <si>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</si>
  <si>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</si>
  <si>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</si>
  <si>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</si>
  <si>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</si>
  <si>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</si>
  <si>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</si>
  <si>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</si>
  <si>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</si>
  <si>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</si>
  <si>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</si>
  <si>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</si>
  <si>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</si>
  <si>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</si>
  <si>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</si>
  <si>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</si>
  <si>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</si>
  <si>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</si>
  <si>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</si>
  <si>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</si>
  <si>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</si>
  <si>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</si>
  <si>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</si>
  <si>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</si>
  <si>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</si>
  <si>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</si>
  <si>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</si>
  <si>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</si>
  <si>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</si>
  <si>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</si>
  <si>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</si>
  <si>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</si>
  <si>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</si>
  <si>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</si>
  <si>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</si>
  <si>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</si>
  <si>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</si>
  <si>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</si>
  <si>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</si>
  <si>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</si>
  <si>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</si>
  <si>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</si>
  <si>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</si>
  <si>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</si>
  <si>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</si>
  <si>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</si>
  <si>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</si>
  <si>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</si>
  <si>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</si>
  <si>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</si>
  <si>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</si>
  <si>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</si>
  <si>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</si>
  <si>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</si>
  <si>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</si>
  <si>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</si>
  <si>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</si>
  <si>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</si>
  <si>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</si>
  <si>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</si>
  <si>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</si>
  <si>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</si>
  <si>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</si>
  <si>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</si>
  <si>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</si>
  <si>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</si>
  <si>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</si>
  <si>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</si>
  <si>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</si>
  <si>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</si>
  <si>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</si>
  <si>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</si>
  <si>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</si>
  <si>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</si>
  <si>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</si>
  <si>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</si>
  <si>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</si>
  <si>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</si>
  <si>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</si>
  <si>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</si>
  <si>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</si>
  <si>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</si>
  <si>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</si>
  <si>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</si>
  <si>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</si>
  <si>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</si>
  <si>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</si>
  <si>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</si>
  <si>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</si>
  <si>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</si>
  <si>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</si>
  <si>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</si>
  <si>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</si>
  <si>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</si>
  <si>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</si>
  <si>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</si>
  <si>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</si>
  <si>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</si>
  <si>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</si>
  <si>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</si>
  <si>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</si>
  <si>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</si>
  <si>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</si>
  <si>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</si>
  <si>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</si>
  <si>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</si>
  <si>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</si>
  <si>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</si>
  <si>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</si>
  <si>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</si>
  <si>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</si>
  <si>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</si>
  <si>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</si>
  <si>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</si>
  <si>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</si>
  <si>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</si>
  <si>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</si>
  <si>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</si>
  <si>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</si>
  <si>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</si>
  <si>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</si>
  <si>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</si>
  <si>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</si>
  <si>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</si>
  <si>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</si>
  <si>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</si>
  <si>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</si>
  <si>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</si>
  <si>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</si>
  <si>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</si>
  <si>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</si>
  <si>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</si>
  <si>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</si>
  <si>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</si>
  <si>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</si>
  <si>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</si>
  <si>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</si>
  <si>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</si>
  <si>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</si>
  <si>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</si>
  <si>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</si>
  <si>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</si>
  <si>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</si>
  <si>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</si>
  <si>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</si>
  <si>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</si>
  <si>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</si>
  <si>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</si>
  <si>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</si>
  <si>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</si>
  <si>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</si>
  <si>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</si>
  <si>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</si>
  <si>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</si>
  <si>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</si>
  <si>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</si>
  <si>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</si>
  <si>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</si>
  <si>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</si>
  <si>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</si>
  <si>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</si>
  <si>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</si>
  <si>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</si>
  <si>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</si>
  <si>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</si>
  <si>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</si>
  <si>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</si>
  <si>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</si>
  <si>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</si>
  <si>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</si>
  <si>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</si>
  <si>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</si>
  <si>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</si>
  <si>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</si>
  <si>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</si>
  <si>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</si>
  <si>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</si>
  <si>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</si>
  <si>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</si>
  <si>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</si>
  <si>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</si>
  <si>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</si>
  <si>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</si>
  <si>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</si>
  <si>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</si>
  <si>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</si>
  <si>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</si>
  <si>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</si>
  <si>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</si>
  <si>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</si>
  <si>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</si>
  <si>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</si>
  <si>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</si>
  <si>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</si>
  <si>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</si>
  <si>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</si>
  <si>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</si>
  <si>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</si>
  <si>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</si>
  <si>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</si>
  <si>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</si>
  <si>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</si>
  <si>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</si>
  <si>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</si>
  <si>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</si>
  <si>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</si>
  <si>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</si>
  <si>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</si>
  <si>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</si>
  <si>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</si>
  <si>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</si>
  <si>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</si>
  <si>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</si>
  <si>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</si>
  <si>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</si>
  <si>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</si>
  <si>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</si>
  <si>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</si>
  <si>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</si>
  <si>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</si>
  <si>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</si>
  <si>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</si>
  <si>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</si>
  <si>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</si>
  <si>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</si>
  <si>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</si>
  <si>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</si>
  <si>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</si>
  <si>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</si>
  <si>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</si>
  <si>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</si>
  <si>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</si>
  <si>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</si>
  <si>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</si>
  <si>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</si>
  <si>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</si>
  <si>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</si>
  <si>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</si>
  <si>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</si>
  <si>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</si>
  <si>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</si>
  <si>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</si>
  <si>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</si>
  <si>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</si>
  <si>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</si>
  <si>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</si>
  <si>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</si>
  <si>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</si>
  <si>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</si>
  <si>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</si>
  <si>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</si>
  <si>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</si>
  <si>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</si>
  <si>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</si>
  <si>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</si>
  <si>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</si>
  <si>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</si>
  <si>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</si>
  <si>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</si>
  <si>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</si>
  <si>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</si>
  <si>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</si>
  <si>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</si>
  <si>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</si>
  <si>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</si>
  <si>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</si>
  <si>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</si>
  <si>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</si>
  <si>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</si>
  <si>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</si>
  <si>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</si>
  <si>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</si>
  <si>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</si>
  <si>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</si>
  <si>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</si>
  <si>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</si>
  <si>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</si>
  <si>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</si>
  <si>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</si>
  <si>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</si>
  <si>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</si>
  <si>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</si>
  <si>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</si>
  <si>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</si>
  <si>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</si>
  <si>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</si>
  <si>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</si>
  <si>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</si>
  <si>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</si>
  <si>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</si>
  <si>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</si>
  <si>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</si>
  <si>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</si>
  <si>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</si>
  <si>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</si>
  <si>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</si>
  <si>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</si>
  <si>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</si>
  <si>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</si>
  <si>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</si>
  <si>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</si>
  <si>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</si>
  <si>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</si>
  <si>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</si>
  <si>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</si>
  <si>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</si>
  <si>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</si>
  <si>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</si>
  <si>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</si>
  <si>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</si>
  <si>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</si>
  <si>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</si>
  <si>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</si>
  <si>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</si>
  <si>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</si>
  <si>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</si>
  <si>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</si>
  <si>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</si>
  <si>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</si>
  <si>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</si>
  <si>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</si>
  <si>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</si>
  <si>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</si>
  <si>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</si>
  <si>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</si>
  <si>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</si>
  <si>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</si>
  <si>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</si>
  <si>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</si>
  <si>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</si>
  <si>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</si>
  <si>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</si>
  <si>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</si>
  <si>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</si>
  <si>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</si>
  <si>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</si>
  <si>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</si>
  <si>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</si>
  <si>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</si>
  <si>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</si>
  <si>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</si>
  <si>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</si>
  <si>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</si>
  <si>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</si>
  <si>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</si>
  <si>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</si>
  <si>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</si>
  <si>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</si>
  <si>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</si>
  <si>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</si>
  <si>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</si>
  <si>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</si>
  <si>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</si>
  <si>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</si>
  <si>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</si>
  <si>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</si>
  <si>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</si>
  <si>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</si>
  <si>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</si>
  <si>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</si>
  <si>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</si>
  <si>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</si>
  <si>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</si>
  <si>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</si>
  <si>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</si>
  <si>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</si>
  <si>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</si>
  <si>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</si>
  <si>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</si>
  <si>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</si>
  <si>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</si>
  <si>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</si>
  <si>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</si>
  <si>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</si>
  <si>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</si>
  <si>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</si>
  <si>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</si>
  <si>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</si>
  <si>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</si>
  <si>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</si>
  <si>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</si>
  <si>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</si>
  <si>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</si>
  <si>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</si>
  <si>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</si>
  <si>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</si>
  <si>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</si>
  <si>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</si>
  <si>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</si>
  <si>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</si>
  <si>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</si>
  <si>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</si>
  <si>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</si>
  <si>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</si>
  <si>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</si>
  <si>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</si>
  <si>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</si>
  <si>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</si>
  <si>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</si>
  <si>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</si>
  <si>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</si>
  <si>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</si>
  <si>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</si>
  <si>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</si>
  <si>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</si>
  <si>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</si>
  <si>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</si>
  <si>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</si>
  <si>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</si>
  <si>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</si>
  <si>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</si>
  <si>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</si>
  <si>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</si>
  <si>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</si>
  <si>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</si>
  <si>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</si>
  <si>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</si>
  <si>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</si>
  <si>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</si>
  <si>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</si>
  <si>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</si>
  <si>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</si>
  <si>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</si>
  <si>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</si>
  <si>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</si>
  <si>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</si>
  <si>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</si>
  <si>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</si>
  <si>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</si>
  <si>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</si>
  <si>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</si>
  <si>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</si>
  <si>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</si>
  <si>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</si>
  <si>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</si>
  <si>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</si>
  <si>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</si>
  <si>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</si>
  <si>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</si>
  <si>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</si>
  <si>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</si>
  <si>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</si>
  <si>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</si>
  <si>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</si>
  <si>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</si>
  <si>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</si>
  <si>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</si>
  <si>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</si>
  <si>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</si>
  <si>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</si>
  <si>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</si>
  <si>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</si>
  <si>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</si>
  <si>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</si>
  <si>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</si>
  <si>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</si>
  <si>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</si>
  <si>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</si>
  <si>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</si>
  <si>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</si>
  <si>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</si>
  <si>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</si>
  <si>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</si>
  <si>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</si>
  <si>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</si>
  <si>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</si>
  <si>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</si>
  <si>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</si>
  <si>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</si>
  <si>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</si>
  <si>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</si>
  <si>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</si>
  <si>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</si>
  <si>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</si>
  <si>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</si>
  <si>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</si>
  <si>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</si>
  <si>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</si>
  <si>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</si>
  <si>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</si>
  <si>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</si>
  <si>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</si>
  <si>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</si>
  <si>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</si>
  <si>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</si>
  <si>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</si>
  <si>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</si>
  <si>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</si>
  <si>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</si>
  <si>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</si>
  <si>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</si>
  <si>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</si>
  <si>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</si>
  <si>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</si>
  <si>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</si>
  <si>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</si>
  <si>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</si>
  <si>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</si>
  <si>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</si>
  <si>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</si>
  <si>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</si>
  <si>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</si>
  <si>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</si>
  <si>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</si>
  <si>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</si>
  <si>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</si>
  <si>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</si>
  <si>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</si>
  <si>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</si>
  <si>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</si>
  <si>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</si>
  <si>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</si>
  <si>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</si>
  <si>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</si>
  <si>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</si>
  <si>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</si>
  <si>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</si>
  <si>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</si>
  <si>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</si>
  <si>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</si>
  <si>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</si>
  <si>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</si>
  <si>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</si>
  <si>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</si>
  <si>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</si>
  <si>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</si>
  <si>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</si>
  <si>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</si>
  <si>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</si>
  <si>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</si>
  <si>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</si>
  <si>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</si>
  <si>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</si>
  <si>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</si>
  <si>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</si>
  <si>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</si>
  <si>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</si>
  <si>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</si>
  <si>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</si>
  <si>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</si>
  <si>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</si>
  <si>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</si>
  <si>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</si>
  <si>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</si>
  <si>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</si>
  <si>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</si>
  <si>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</si>
  <si>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</si>
  <si>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</si>
  <si>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</si>
  <si>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</si>
  <si>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</si>
  <si>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</si>
  <si>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</si>
  <si>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</si>
  <si>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</si>
  <si>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</si>
  <si>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</si>
  <si>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</si>
  <si>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</si>
  <si>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</si>
  <si>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</si>
  <si>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</si>
  <si>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</si>
  <si>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</si>
  <si>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</si>
  <si>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</si>
  <si>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</si>
  <si>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</si>
  <si>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</si>
  <si>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</si>
  <si>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</si>
  <si>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</si>
  <si>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</si>
  <si>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</si>
  <si>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</si>
  <si>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</si>
  <si>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</si>
  <si>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</si>
  <si>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</si>
  <si>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</si>
  <si>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</si>
  <si>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</si>
  <si>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</si>
  <si>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</si>
  <si>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</si>
  <si>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</si>
  <si>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</si>
  <si>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</si>
  <si>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</si>
  <si>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</si>
  <si>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</si>
  <si>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</si>
  <si>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</si>
  <si>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</si>
  <si>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</si>
  <si>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</si>
  <si>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</si>
  <si>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</si>
  <si>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</si>
  <si>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</si>
  <si>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</si>
  <si>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</si>
  <si>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</si>
  <si>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</si>
  <si>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</si>
  <si>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</si>
  <si>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</si>
  <si>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</si>
  <si>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</si>
  <si>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</si>
  <si>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</si>
  <si>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</si>
  <si>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</si>
  <si>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</si>
  <si>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</si>
  <si>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</si>
  <si>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</si>
  <si>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</si>
  <si>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</si>
  <si>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</si>
  <si>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</si>
  <si>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</si>
  <si>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</si>
  <si>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</si>
  <si>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</si>
  <si>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</si>
  <si>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</si>
  <si>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</si>
  <si>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</si>
  <si>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</si>
  <si>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</si>
  <si>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</si>
  <si>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</si>
  <si>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</si>
  <si>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</si>
  <si>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</si>
  <si>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</si>
  <si>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</si>
  <si>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</si>
  <si>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</si>
  <si>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</si>
  <si>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</si>
  <si>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</si>
  <si>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</si>
  <si>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</si>
  <si>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</si>
  <si>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</si>
  <si>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</si>
  <si>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</si>
  <si>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</si>
  <si>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</si>
  <si>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</si>
  <si>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</si>
  <si>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</si>
  <si>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</si>
  <si>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</si>
  <si>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</si>
  <si>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</si>
  <si>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</si>
  <si>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</si>
  <si>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</si>
  <si>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</si>
  <si>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</si>
  <si>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</si>
  <si>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</si>
  <si>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</si>
  <si>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</si>
  <si>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</si>
  <si>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</si>
  <si>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</si>
  <si>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</si>
  <si>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</si>
  <si>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</si>
  <si>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</si>
  <si>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</si>
  <si>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</si>
  <si>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</si>
  <si>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</si>
  <si>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</si>
  <si>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</si>
  <si>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</si>
  <si>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</si>
  <si>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</si>
  <si>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</si>
  <si>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</si>
  <si>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</si>
  <si>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</si>
  <si>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</si>
  <si>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</si>
  <si>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</si>
  <si>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</si>
  <si>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</si>
  <si>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</si>
  <si>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</si>
  <si>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</si>
  <si>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</si>
  <si>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</si>
  <si>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</si>
  <si>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</si>
  <si>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</si>
  <si>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</si>
  <si>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</si>
  <si>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</si>
  <si>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</si>
  <si>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</si>
  <si>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</si>
  <si>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</si>
  <si>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</si>
  <si>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</si>
  <si>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</si>
  <si>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</si>
  <si>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</si>
  <si>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</si>
  <si>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</si>
  <si>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</si>
  <si>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</si>
  <si>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</si>
  <si>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</si>
  <si>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</si>
  <si>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</si>
  <si>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</si>
  <si>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</si>
  <si>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</si>
  <si>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</si>
  <si>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</si>
  <si>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</si>
  <si>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</si>
  <si>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</si>
  <si>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</si>
  <si>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</si>
  <si>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</si>
  <si>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</si>
  <si>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</si>
  <si>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</si>
  <si>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</si>
  <si>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</si>
  <si>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</si>
  <si>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</si>
  <si>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</si>
  <si>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</si>
  <si>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</si>
  <si>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</si>
  <si>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</si>
  <si>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</si>
  <si>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</si>
  <si>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</si>
  <si>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</si>
  <si>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</si>
  <si>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</si>
  <si>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</si>
  <si>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</si>
  <si>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СУ Г. С. Раковски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</si>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</sst>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СУ Г. С. Раковски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80962</v>
      </c>
      <c r="G51" s="1091">
        <f>+IF($P$2=0,$Q51,0)</f>
        <v>56249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56249</v>
      </c>
      <c r="O51" s="1086"/>
      <c r="P51" s="1090">
        <f>+ROUND(OTCHET!E205-SUM(OTCHET!E217:E219)+OTCHET!E271+IF(+OR(OTCHET!$F$12=5500,OTCHET!$F$12=5600),0,+OTCHET!E297),0)</f>
        <v>80962</v>
      </c>
      <c r="Q51" s="1091">
        <f>+ROUND(OTCHET!L205-SUM(OTCHET!L217:L219)+OTCHET!L271+IF(+OR(OTCHET!$F$12=5500,OTCHET!$F$12=5600),0,+OTCHET!L297),0)</f>
        <v>56249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1900</v>
      </c>
      <c r="G52" s="1109">
        <f>+IF($P$2=0,$Q52,0)</f>
        <v>874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874</v>
      </c>
      <c r="O52" s="1086"/>
      <c r="P52" s="1108">
        <f>+ROUND(+SUM(OTCHET!E217:E219),0)</f>
        <v>1900</v>
      </c>
      <c r="Q52" s="1109">
        <f>+ROUND(+SUM(OTCHET!L217:L219),0)</f>
        <v>874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5012</v>
      </c>
      <c r="G53" s="1109">
        <f>+IF($P$2=0,$Q53,0)</f>
        <v>5011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5011</v>
      </c>
      <c r="O53" s="1086"/>
      <c r="P53" s="1108">
        <f>+ROUND(OTCHET!E223,0)</f>
        <v>5012</v>
      </c>
      <c r="Q53" s="1109">
        <f>+ROUND(OTCHET!L223,0)</f>
        <v>5011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259961</v>
      </c>
      <c r="G54" s="1109">
        <f>+IF($P$2=0,$Q54,0)</f>
        <v>163584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163584</v>
      </c>
      <c r="O54" s="1086"/>
      <c r="P54" s="1108">
        <f>+ROUND(OTCHET!E187+OTCHET!E190,0)</f>
        <v>259961</v>
      </c>
      <c r="Q54" s="1109">
        <f>+ROUND(OTCHET!L187+OTCHET!L190,0)</f>
        <v>163584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58396</v>
      </c>
      <c r="G55" s="1109">
        <f>+IF($P$2=0,$Q55,0)</f>
        <v>34820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34820</v>
      </c>
      <c r="O55" s="1086"/>
      <c r="P55" s="1108">
        <f>+ROUND(OTCHET!E196+OTCHET!E204,0)</f>
        <v>58396</v>
      </c>
      <c r="Q55" s="1109">
        <f>+ROUND(OTCHET!L196+OTCHET!L204,0)</f>
        <v>34820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406231</v>
      </c>
      <c r="G56" s="1197">
        <f>+ROUND(+SUM(G51:G55),0)</f>
        <v>260538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260538</v>
      </c>
      <c r="O56" s="1086"/>
      <c r="P56" s="1196">
        <f>+ROUND(+SUM(P51:P55),0)</f>
        <v>406231</v>
      </c>
      <c r="Q56" s="1197">
        <f>+ROUND(+SUM(Q51:Q55),0)</f>
        <v>260538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11914</v>
      </c>
      <c r="G59" s="1109">
        <f>+IF($P$2=0,$Q59,0)</f>
        <v>7672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7672</v>
      </c>
      <c r="O59" s="1086"/>
      <c r="P59" s="1108">
        <f>+ROUND(+OTCHET!E275+OTCHET!E276,0)</f>
        <v>11914</v>
      </c>
      <c r="Q59" s="1109">
        <f>+ROUND(+OTCHET!L275+OTCHET!L276,0)</f>
        <v>7672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11914</v>
      </c>
      <c r="G63" s="1197">
        <f>+ROUND(+SUM(G58:G61),0)</f>
        <v>7672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7672</v>
      </c>
      <c r="O63" s="1086"/>
      <c r="P63" s="1196">
        <f>+ROUND(+SUM(P58:P61),0)</f>
        <v>11914</v>
      </c>
      <c r="Q63" s="1197">
        <f>+ROUND(+SUM(Q58:Q61),0)</f>
        <v>7672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309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309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309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309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418454</v>
      </c>
      <c r="G77" s="1221">
        <f>+ROUND(G56+G63+G67+G71+G75,0)</f>
        <v>268210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268210</v>
      </c>
      <c r="O77" s="1086"/>
      <c r="P77" s="1220">
        <f>+ROUND(P56+P63+P67+P71+P75,0)</f>
        <v>418454</v>
      </c>
      <c r="Q77" s="1221">
        <f>+ROUND(Q56+Q63+Q67+Q71+Q75,0)</f>
        <v>268210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418454</v>
      </c>
      <c r="G79" s="1097">
        <f>+IF($P$2=0,$Q79,0)</f>
        <v>320563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320563</v>
      </c>
      <c r="O79" s="1086"/>
      <c r="P79" s="1096">
        <f>+ROUND(OTCHET!E419,0)</f>
        <v>418454</v>
      </c>
      <c r="Q79" s="1097">
        <f>+ROUND(OTCHET!L419,0)</f>
        <v>320563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418454</v>
      </c>
      <c r="G81" s="1231">
        <f>+ROUND(G79+G80,0)</f>
        <v>320563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320563</v>
      </c>
      <c r="O81" s="1086"/>
      <c r="P81" s="1230">
        <f>+ROUND(P79+P80,0)</f>
        <v>418454</v>
      </c>
      <c r="Q81" s="1231">
        <f>+ROUND(Q79+Q80,0)</f>
        <v>320563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52353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52353</v>
      </c>
      <c r="O83" s="1246"/>
      <c r="P83" s="1243">
        <f>+ROUND(P48,0)-ROUND(P77,0)+ROUND(P81,0)</f>
        <v>0</v>
      </c>
      <c r="Q83" s="1244">
        <f>+ROUND(Q48,0)-ROUND(Q77,0)+ROUND(Q81,0)</f>
        <v>52353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-52353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-52353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-52353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889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889</v>
      </c>
      <c r="O123" s="1086"/>
      <c r="P123" s="1108">
        <f>+ROUND(OTCHET!E524,0)</f>
        <v>0</v>
      </c>
      <c r="Q123" s="1109">
        <f>+ROUND(OTCHET!L524,0)</f>
        <v>889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889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889</v>
      </c>
      <c r="O127" s="1086"/>
      <c r="P127" s="1230">
        <f>+ROUND(+SUM(P122:P126),0)</f>
        <v>0</v>
      </c>
      <c r="Q127" s="1231">
        <f>+ROUND(+SUM(Q122:Q126),0)</f>
        <v>889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53242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53242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53242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53242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53242</v>
      </c>
      <c r="O132" s="1086"/>
      <c r="P132" s="1283">
        <f>+ROUND(+P131-P129-P130,0)</f>
        <v>0</v>
      </c>
      <c r="Q132" s="1284">
        <f>+ROUND(+Q131-Q129-Q130,0)</f>
        <v>53242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418454</v>
      </c>
      <c r="F38" s="836">
        <f>F39+F43+F44+F46+SUM(F48:F52)+F55</f>
        <v>268210</v>
      </c>
      <c r="G38" s="837">
        <f>G39+G43+G44+G46+SUM(G48:G52)+G55</f>
        <v>268210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318357</v>
      </c>
      <c r="F39" s="799">
        <f>SUM(F40:F42)</f>
        <v>198404</v>
      </c>
      <c r="G39" s="800">
        <f>SUM(G40:G42)</f>
        <v>198404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240038</v>
      </c>
      <c r="F40" s="862">
        <f aca="true" t="shared" si="1" ref="F40:F55">+G40+H40+I40</f>
        <v>151637</v>
      </c>
      <c r="G40" s="863">
        <f>OTCHET!I187</f>
        <v>151637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19923</v>
      </c>
      <c r="F41" s="1623">
        <f t="shared" si="1"/>
        <v>11947</v>
      </c>
      <c r="G41" s="1624">
        <f>OTCHET!I190</f>
        <v>11947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58396</v>
      </c>
      <c r="F42" s="1623">
        <f t="shared" si="1"/>
        <v>34820</v>
      </c>
      <c r="G42" s="1624">
        <f>+OTCHET!I196+OTCHET!I204</f>
        <v>34820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87874</v>
      </c>
      <c r="F43" s="804">
        <f t="shared" si="1"/>
        <v>62134</v>
      </c>
      <c r="G43" s="805">
        <f>+OTCHET!I205+OTCHET!I223+OTCHET!I271</f>
        <v>62134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309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309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11914</v>
      </c>
      <c r="F49" s="804">
        <f t="shared" si="1"/>
        <v>7672</v>
      </c>
      <c r="G49" s="805">
        <f>OTCHET!I275+OTCHET!I276+OTCHET!I284+OTCHET!I287</f>
        <v>7672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418454</v>
      </c>
      <c r="F56" s="881">
        <f>+F57+F58+F62</f>
        <v>320563</v>
      </c>
      <c r="G56" s="882">
        <f>+G57+G58+G62</f>
        <v>320563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418454</v>
      </c>
      <c r="F58" s="890">
        <f t="shared" si="2"/>
        <v>320563</v>
      </c>
      <c r="G58" s="891">
        <f>+OTCHET!I383+OTCHET!I391+OTCHET!I396+OTCHET!I399+OTCHET!I402+OTCHET!I405+OTCHET!I406+OTCHET!I409+OTCHET!I422+OTCHET!I423+OTCHET!I424+OTCHET!I425+OTCHET!I426</f>
        <v>320563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52353</v>
      </c>
      <c r="G64" s="917">
        <f>+G22-G38+G56-G63</f>
        <v>52353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-52353</v>
      </c>
      <c r="G66" s="927">
        <f>SUM(+G68+G76+G77+G84+G85+G86+G89+G90+G91+G92+G93+G94+G95)</f>
        <v>-52353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889</v>
      </c>
      <c r="G86" s="895">
        <f>+G87+G88</f>
        <v>889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889</v>
      </c>
      <c r="G88" s="953">
        <f>+OTCHET!I521+OTCHET!I524+OTCHET!I544</f>
        <v>889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-53242</v>
      </c>
      <c r="G91" s="805">
        <f>+OTCHET!I573+OTCHET!I574+OTCHET!I575+OTCHET!I576+OTCHET!I577+OTCHET!I578+OTCHET!I579</f>
        <v>-53242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zoomScale="75" zoomScaleNormal="75" zoomScaleSheetLayoutView="85" workbookViewId="0" topLeftCell="B392">
      <selection activeCell="F407" sqref="F407:G4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2084</v>
      </c>
      <c r="C9" s="1815"/>
      <c r="D9" s="1816"/>
      <c r="E9" s="115">
        <f>DATE($C$3,1,1)</f>
        <v>44562</v>
      </c>
      <c r="F9" s="116">
        <v>44834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951</v>
      </c>
      <c r="F12" s="1571" t="s">
        <v>1384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240038</v>
      </c>
      <c r="F187" s="274">
        <f t="shared" si="41"/>
        <v>240038</v>
      </c>
      <c r="G187" s="275">
        <f t="shared" si="41"/>
        <v>0</v>
      </c>
      <c r="H187" s="276">
        <f t="shared" si="41"/>
        <v>0</v>
      </c>
      <c r="I187" s="274">
        <f t="shared" si="41"/>
        <v>151637</v>
      </c>
      <c r="J187" s="275">
        <f t="shared" si="41"/>
        <v>0</v>
      </c>
      <c r="K187" s="276">
        <f t="shared" si="41"/>
        <v>0</v>
      </c>
      <c r="L187" s="273">
        <f t="shared" si="41"/>
        <v>151637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240038</v>
      </c>
      <c r="F188" s="282">
        <f t="shared" si="43"/>
        <v>240038</v>
      </c>
      <c r="G188" s="283">
        <f t="shared" si="43"/>
        <v>0</v>
      </c>
      <c r="H188" s="284">
        <f t="shared" si="43"/>
        <v>0</v>
      </c>
      <c r="I188" s="282">
        <f t="shared" si="43"/>
        <v>151637</v>
      </c>
      <c r="J188" s="283">
        <f t="shared" si="43"/>
        <v>0</v>
      </c>
      <c r="K188" s="284">
        <f t="shared" si="43"/>
        <v>0</v>
      </c>
      <c r="L188" s="281">
        <f t="shared" si="43"/>
        <v>151637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19923</v>
      </c>
      <c r="F190" s="274">
        <f t="shared" si="44"/>
        <v>19923</v>
      </c>
      <c r="G190" s="275">
        <f t="shared" si="44"/>
        <v>0</v>
      </c>
      <c r="H190" s="276">
        <f t="shared" si="44"/>
        <v>0</v>
      </c>
      <c r="I190" s="274">
        <f t="shared" si="44"/>
        <v>11947</v>
      </c>
      <c r="J190" s="275">
        <f t="shared" si="44"/>
        <v>0</v>
      </c>
      <c r="K190" s="276">
        <f t="shared" si="44"/>
        <v>0</v>
      </c>
      <c r="L190" s="273">
        <f t="shared" si="44"/>
        <v>11947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612</v>
      </c>
      <c r="F192" s="296">
        <f t="shared" si="45"/>
        <v>612</v>
      </c>
      <c r="G192" s="297">
        <f t="shared" si="45"/>
        <v>0</v>
      </c>
      <c r="H192" s="298">
        <f t="shared" si="45"/>
        <v>0</v>
      </c>
      <c r="I192" s="296">
        <f t="shared" si="45"/>
        <v>612</v>
      </c>
      <c r="J192" s="297">
        <f t="shared" si="45"/>
        <v>0</v>
      </c>
      <c r="K192" s="298">
        <f t="shared" si="45"/>
        <v>0</v>
      </c>
      <c r="L192" s="295">
        <f t="shared" si="45"/>
        <v>612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9669</v>
      </c>
      <c r="F193" s="296">
        <f t="shared" si="45"/>
        <v>9669</v>
      </c>
      <c r="G193" s="297">
        <f t="shared" si="45"/>
        <v>0</v>
      </c>
      <c r="H193" s="298">
        <f t="shared" si="45"/>
        <v>0</v>
      </c>
      <c r="I193" s="296">
        <f t="shared" si="45"/>
        <v>5432</v>
      </c>
      <c r="J193" s="297">
        <f t="shared" si="45"/>
        <v>0</v>
      </c>
      <c r="K193" s="298">
        <f t="shared" si="45"/>
        <v>0</v>
      </c>
      <c r="L193" s="295">
        <f t="shared" si="45"/>
        <v>5432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4742</v>
      </c>
      <c r="F194" s="296">
        <f t="shared" si="45"/>
        <v>4742</v>
      </c>
      <c r="G194" s="297">
        <f t="shared" si="45"/>
        <v>0</v>
      </c>
      <c r="H194" s="298">
        <f t="shared" si="45"/>
        <v>0</v>
      </c>
      <c r="I194" s="296">
        <f t="shared" si="45"/>
        <v>4742</v>
      </c>
      <c r="J194" s="297">
        <f t="shared" si="45"/>
        <v>0</v>
      </c>
      <c r="K194" s="298">
        <f t="shared" si="45"/>
        <v>0</v>
      </c>
      <c r="L194" s="295">
        <f t="shared" si="45"/>
        <v>4742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4900</v>
      </c>
      <c r="F195" s="288">
        <f t="shared" si="45"/>
        <v>4900</v>
      </c>
      <c r="G195" s="289">
        <f t="shared" si="45"/>
        <v>0</v>
      </c>
      <c r="H195" s="290">
        <f t="shared" si="45"/>
        <v>0</v>
      </c>
      <c r="I195" s="288">
        <f t="shared" si="45"/>
        <v>1161</v>
      </c>
      <c r="J195" s="289">
        <f t="shared" si="45"/>
        <v>0</v>
      </c>
      <c r="K195" s="290">
        <f t="shared" si="45"/>
        <v>0</v>
      </c>
      <c r="L195" s="287">
        <f t="shared" si="45"/>
        <v>1161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58396</v>
      </c>
      <c r="F196" s="274">
        <f t="shared" si="46"/>
        <v>58396</v>
      </c>
      <c r="G196" s="275">
        <f t="shared" si="46"/>
        <v>0</v>
      </c>
      <c r="H196" s="276">
        <f t="shared" si="46"/>
        <v>0</v>
      </c>
      <c r="I196" s="274">
        <f t="shared" si="46"/>
        <v>34820</v>
      </c>
      <c r="J196" s="275">
        <f t="shared" si="46"/>
        <v>0</v>
      </c>
      <c r="K196" s="276">
        <f t="shared" si="46"/>
        <v>0</v>
      </c>
      <c r="L196" s="273">
        <f t="shared" si="46"/>
        <v>34820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29285</v>
      </c>
      <c r="F197" s="282">
        <f t="shared" si="47"/>
        <v>29285</v>
      </c>
      <c r="G197" s="283">
        <f t="shared" si="47"/>
        <v>0</v>
      </c>
      <c r="H197" s="284">
        <f t="shared" si="47"/>
        <v>0</v>
      </c>
      <c r="I197" s="282">
        <f t="shared" si="47"/>
        <v>17654</v>
      </c>
      <c r="J197" s="283">
        <f t="shared" si="47"/>
        <v>0</v>
      </c>
      <c r="K197" s="284">
        <f t="shared" si="47"/>
        <v>0</v>
      </c>
      <c r="L197" s="281">
        <f t="shared" si="47"/>
        <v>17654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9490</v>
      </c>
      <c r="F198" s="296">
        <f t="shared" si="47"/>
        <v>9490</v>
      </c>
      <c r="G198" s="297">
        <f t="shared" si="47"/>
        <v>0</v>
      </c>
      <c r="H198" s="298">
        <f t="shared" si="47"/>
        <v>0</v>
      </c>
      <c r="I198" s="296">
        <f t="shared" si="47"/>
        <v>5550</v>
      </c>
      <c r="J198" s="297">
        <f t="shared" si="47"/>
        <v>0</v>
      </c>
      <c r="K198" s="298">
        <f t="shared" si="47"/>
        <v>0</v>
      </c>
      <c r="L198" s="295">
        <f t="shared" si="47"/>
        <v>5550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12417</v>
      </c>
      <c r="F200" s="296">
        <f t="shared" si="47"/>
        <v>12417</v>
      </c>
      <c r="G200" s="297">
        <f t="shared" si="47"/>
        <v>0</v>
      </c>
      <c r="H200" s="298">
        <f t="shared" si="47"/>
        <v>0</v>
      </c>
      <c r="I200" s="296">
        <f t="shared" si="47"/>
        <v>7542</v>
      </c>
      <c r="J200" s="297">
        <f t="shared" si="47"/>
        <v>0</v>
      </c>
      <c r="K200" s="298">
        <f t="shared" si="47"/>
        <v>0</v>
      </c>
      <c r="L200" s="295">
        <f t="shared" si="47"/>
        <v>7542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7204</v>
      </c>
      <c r="F201" s="296">
        <f t="shared" si="47"/>
        <v>7204</v>
      </c>
      <c r="G201" s="297">
        <f t="shared" si="47"/>
        <v>0</v>
      </c>
      <c r="H201" s="298">
        <f t="shared" si="47"/>
        <v>0</v>
      </c>
      <c r="I201" s="296">
        <f t="shared" si="47"/>
        <v>4074</v>
      </c>
      <c r="J201" s="297">
        <f t="shared" si="47"/>
        <v>0</v>
      </c>
      <c r="K201" s="298">
        <f t="shared" si="47"/>
        <v>0</v>
      </c>
      <c r="L201" s="295">
        <f t="shared" si="47"/>
        <v>4074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82862</v>
      </c>
      <c r="F205" s="274">
        <f t="shared" si="48"/>
        <v>82862</v>
      </c>
      <c r="G205" s="275">
        <f t="shared" si="48"/>
        <v>0</v>
      </c>
      <c r="H205" s="276">
        <f t="shared" si="48"/>
        <v>0</v>
      </c>
      <c r="I205" s="274">
        <f t="shared" si="48"/>
        <v>57123</v>
      </c>
      <c r="J205" s="275">
        <f t="shared" si="48"/>
        <v>0</v>
      </c>
      <c r="K205" s="276">
        <f t="shared" si="48"/>
        <v>0</v>
      </c>
      <c r="L205" s="310">
        <f t="shared" si="48"/>
        <v>57123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8700</v>
      </c>
      <c r="F206" s="282">
        <f t="shared" si="49"/>
        <v>8700</v>
      </c>
      <c r="G206" s="283">
        <f t="shared" si="49"/>
        <v>0</v>
      </c>
      <c r="H206" s="284">
        <f t="shared" si="49"/>
        <v>0</v>
      </c>
      <c r="I206" s="282">
        <f t="shared" si="49"/>
        <v>2655</v>
      </c>
      <c r="J206" s="283">
        <f t="shared" si="49"/>
        <v>0</v>
      </c>
      <c r="K206" s="284">
        <f t="shared" si="49"/>
        <v>0</v>
      </c>
      <c r="L206" s="281">
        <f t="shared" si="49"/>
        <v>2655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900</v>
      </c>
      <c r="F207" s="296">
        <f t="shared" si="49"/>
        <v>900</v>
      </c>
      <c r="G207" s="297">
        <f t="shared" si="49"/>
        <v>0</v>
      </c>
      <c r="H207" s="298">
        <f t="shared" si="49"/>
        <v>0</v>
      </c>
      <c r="I207" s="296">
        <f t="shared" si="49"/>
        <v>217</v>
      </c>
      <c r="J207" s="297">
        <f t="shared" si="49"/>
        <v>0</v>
      </c>
      <c r="K207" s="298">
        <f t="shared" si="49"/>
        <v>0</v>
      </c>
      <c r="L207" s="295">
        <f t="shared" si="49"/>
        <v>217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1300</v>
      </c>
      <c r="F208" s="296">
        <f t="shared" si="49"/>
        <v>1300</v>
      </c>
      <c r="G208" s="297">
        <f t="shared" si="49"/>
        <v>0</v>
      </c>
      <c r="H208" s="298">
        <f t="shared" si="49"/>
        <v>0</v>
      </c>
      <c r="I208" s="296">
        <f t="shared" si="49"/>
        <v>733</v>
      </c>
      <c r="J208" s="297">
        <f t="shared" si="49"/>
        <v>0</v>
      </c>
      <c r="K208" s="298">
        <f t="shared" si="49"/>
        <v>0</v>
      </c>
      <c r="L208" s="295">
        <f t="shared" si="49"/>
        <v>733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8489</v>
      </c>
      <c r="F209" s="296">
        <f t="shared" si="49"/>
        <v>8489</v>
      </c>
      <c r="G209" s="297">
        <f t="shared" si="49"/>
        <v>0</v>
      </c>
      <c r="H209" s="298">
        <f t="shared" si="49"/>
        <v>0</v>
      </c>
      <c r="I209" s="296">
        <f t="shared" si="49"/>
        <v>7563</v>
      </c>
      <c r="J209" s="297">
        <f t="shared" si="49"/>
        <v>0</v>
      </c>
      <c r="K209" s="298">
        <f t="shared" si="49"/>
        <v>0</v>
      </c>
      <c r="L209" s="295">
        <f t="shared" si="49"/>
        <v>7563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17141</v>
      </c>
      <c r="F210" s="296">
        <f t="shared" si="49"/>
        <v>17141</v>
      </c>
      <c r="G210" s="297">
        <f t="shared" si="49"/>
        <v>0</v>
      </c>
      <c r="H210" s="298">
        <f t="shared" si="49"/>
        <v>0</v>
      </c>
      <c r="I210" s="296">
        <f t="shared" si="49"/>
        <v>17141</v>
      </c>
      <c r="J210" s="297">
        <f t="shared" si="49"/>
        <v>0</v>
      </c>
      <c r="K210" s="298">
        <f t="shared" si="49"/>
        <v>0</v>
      </c>
      <c r="L210" s="295">
        <f t="shared" si="49"/>
        <v>17141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19000</v>
      </c>
      <c r="F211" s="315">
        <f t="shared" si="49"/>
        <v>19000</v>
      </c>
      <c r="G211" s="316">
        <f t="shared" si="49"/>
        <v>0</v>
      </c>
      <c r="H211" s="317">
        <f t="shared" si="49"/>
        <v>0</v>
      </c>
      <c r="I211" s="315">
        <f t="shared" si="49"/>
        <v>8618</v>
      </c>
      <c r="J211" s="316">
        <f t="shared" si="49"/>
        <v>0</v>
      </c>
      <c r="K211" s="317">
        <f t="shared" si="49"/>
        <v>0</v>
      </c>
      <c r="L211" s="314">
        <f t="shared" si="49"/>
        <v>8618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18852</v>
      </c>
      <c r="F212" s="321">
        <f t="shared" si="49"/>
        <v>18852</v>
      </c>
      <c r="G212" s="322">
        <f t="shared" si="49"/>
        <v>0</v>
      </c>
      <c r="H212" s="323">
        <f t="shared" si="49"/>
        <v>0</v>
      </c>
      <c r="I212" s="321">
        <f t="shared" si="49"/>
        <v>18852</v>
      </c>
      <c r="J212" s="322">
        <f t="shared" si="49"/>
        <v>0</v>
      </c>
      <c r="K212" s="323">
        <f t="shared" si="49"/>
        <v>0</v>
      </c>
      <c r="L212" s="320">
        <f t="shared" si="49"/>
        <v>18852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2000</v>
      </c>
      <c r="F213" s="327">
        <f t="shared" si="49"/>
        <v>2000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500</v>
      </c>
      <c r="F214" s="321">
        <f t="shared" si="49"/>
        <v>500</v>
      </c>
      <c r="G214" s="322">
        <f t="shared" si="49"/>
        <v>0</v>
      </c>
      <c r="H214" s="323">
        <f t="shared" si="49"/>
        <v>0</v>
      </c>
      <c r="I214" s="321">
        <f t="shared" si="49"/>
        <v>470</v>
      </c>
      <c r="J214" s="322">
        <f t="shared" si="49"/>
        <v>0</v>
      </c>
      <c r="K214" s="323">
        <f t="shared" si="49"/>
        <v>0</v>
      </c>
      <c r="L214" s="320">
        <f t="shared" si="49"/>
        <v>470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1900</v>
      </c>
      <c r="F217" s="321">
        <f t="shared" si="50"/>
        <v>1900</v>
      </c>
      <c r="G217" s="322">
        <f t="shared" si="50"/>
        <v>0</v>
      </c>
      <c r="H217" s="323">
        <f t="shared" si="50"/>
        <v>0</v>
      </c>
      <c r="I217" s="321">
        <f t="shared" si="50"/>
        <v>874</v>
      </c>
      <c r="J217" s="322">
        <f t="shared" si="50"/>
        <v>0</v>
      </c>
      <c r="K217" s="323">
        <f t="shared" si="50"/>
        <v>0</v>
      </c>
      <c r="L217" s="320">
        <f t="shared" si="50"/>
        <v>874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4080</v>
      </c>
      <c r="F222" s="288">
        <f t="shared" si="50"/>
        <v>4080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5012</v>
      </c>
      <c r="F223" s="274">
        <f t="shared" si="51"/>
        <v>5012</v>
      </c>
      <c r="G223" s="275">
        <f t="shared" si="51"/>
        <v>0</v>
      </c>
      <c r="H223" s="276">
        <f t="shared" si="51"/>
        <v>0</v>
      </c>
      <c r="I223" s="274">
        <f t="shared" si="51"/>
        <v>5011</v>
      </c>
      <c r="J223" s="275">
        <f t="shared" si="51"/>
        <v>0</v>
      </c>
      <c r="K223" s="276">
        <f t="shared" si="51"/>
        <v>0</v>
      </c>
      <c r="L223" s="310">
        <f t="shared" si="51"/>
        <v>5011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5012</v>
      </c>
      <c r="F225" s="296">
        <f t="shared" si="52"/>
        <v>5012</v>
      </c>
      <c r="G225" s="297">
        <f t="shared" si="52"/>
        <v>0</v>
      </c>
      <c r="H225" s="298">
        <f t="shared" si="52"/>
        <v>0</v>
      </c>
      <c r="I225" s="296">
        <f t="shared" si="52"/>
        <v>5011</v>
      </c>
      <c r="J225" s="297">
        <f t="shared" si="52"/>
        <v>0</v>
      </c>
      <c r="K225" s="298">
        <f t="shared" si="52"/>
        <v>0</v>
      </c>
      <c r="L225" s="295">
        <f t="shared" si="52"/>
        <v>5011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11914</v>
      </c>
      <c r="F276" s="274">
        <f t="shared" si="68"/>
        <v>11914</v>
      </c>
      <c r="G276" s="275">
        <f t="shared" si="68"/>
        <v>0</v>
      </c>
      <c r="H276" s="276">
        <f t="shared" si="68"/>
        <v>0</v>
      </c>
      <c r="I276" s="274">
        <f t="shared" si="68"/>
        <v>7672</v>
      </c>
      <c r="J276" s="275">
        <f t="shared" si="68"/>
        <v>0</v>
      </c>
      <c r="K276" s="276">
        <f t="shared" si="68"/>
        <v>0</v>
      </c>
      <c r="L276" s="310">
        <f t="shared" si="68"/>
        <v>7672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8314</v>
      </c>
      <c r="F277" s="282">
        <f t="shared" si="69"/>
        <v>8314</v>
      </c>
      <c r="G277" s="283">
        <f t="shared" si="69"/>
        <v>0</v>
      </c>
      <c r="H277" s="284">
        <f t="shared" si="69"/>
        <v>0</v>
      </c>
      <c r="I277" s="282">
        <f t="shared" si="69"/>
        <v>4188</v>
      </c>
      <c r="J277" s="283">
        <f t="shared" si="69"/>
        <v>0</v>
      </c>
      <c r="K277" s="284">
        <f t="shared" si="69"/>
        <v>0</v>
      </c>
      <c r="L277" s="281">
        <f t="shared" si="69"/>
        <v>4188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3600</v>
      </c>
      <c r="F279" s="296">
        <f t="shared" si="69"/>
        <v>3600</v>
      </c>
      <c r="G279" s="297">
        <f t="shared" si="69"/>
        <v>0</v>
      </c>
      <c r="H279" s="298">
        <f t="shared" si="69"/>
        <v>0</v>
      </c>
      <c r="I279" s="296">
        <f t="shared" si="69"/>
        <v>3484</v>
      </c>
      <c r="J279" s="297">
        <f t="shared" si="69"/>
        <v>0</v>
      </c>
      <c r="K279" s="298">
        <f t="shared" si="69"/>
        <v>0</v>
      </c>
      <c r="L279" s="295">
        <f t="shared" si="69"/>
        <v>3484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418454</v>
      </c>
      <c r="F301" s="396">
        <f t="shared" si="77"/>
        <v>418454</v>
      </c>
      <c r="G301" s="397">
        <f t="shared" si="77"/>
        <v>0</v>
      </c>
      <c r="H301" s="398">
        <f t="shared" si="77"/>
        <v>0</v>
      </c>
      <c r="I301" s="396">
        <f t="shared" si="77"/>
        <v>268210</v>
      </c>
      <c r="J301" s="397">
        <f t="shared" si="77"/>
        <v>0</v>
      </c>
      <c r="K301" s="398">
        <f t="shared" si="77"/>
        <v>0</v>
      </c>
      <c r="L301" s="395">
        <f t="shared" si="77"/>
        <v>268210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СУ Г. С. Раковски</v>
      </c>
      <c r="C350" s="1774"/>
      <c r="D350" s="1775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418454</v>
      </c>
      <c r="F391" s="455">
        <f t="shared" si="87"/>
        <v>418454</v>
      </c>
      <c r="G391" s="469">
        <f t="shared" si="87"/>
        <v>0</v>
      </c>
      <c r="H391" s="441">
        <f>SUM(H392:H395)</f>
        <v>0</v>
      </c>
      <c r="I391" s="455">
        <f t="shared" si="87"/>
        <v>320563</v>
      </c>
      <c r="J391" s="440">
        <f t="shared" si="87"/>
        <v>0</v>
      </c>
      <c r="K391" s="441">
        <f>SUM(K392:K395)</f>
        <v>0</v>
      </c>
      <c r="L391" s="1367">
        <f t="shared" si="87"/>
        <v>320563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418454</v>
      </c>
      <c r="F395" s="173">
        <v>418454</v>
      </c>
      <c r="G395" s="174"/>
      <c r="H395" s="175">
        <v>0</v>
      </c>
      <c r="I395" s="173">
        <v>320563</v>
      </c>
      <c r="J395" s="174"/>
      <c r="K395" s="175">
        <v>0</v>
      </c>
      <c r="L395" s="1377">
        <f>I395+J395+K395</f>
        <v>320563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418454</v>
      </c>
      <c r="F419" s="491">
        <f t="shared" si="95"/>
        <v>418454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320563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320563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>
        <v>0</v>
      </c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СУ Г. С. Раковски</v>
      </c>
      <c r="C435" s="1774"/>
      <c r="D435" s="1775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52353</v>
      </c>
      <c r="J445" s="539">
        <f t="shared" si="99"/>
        <v>0</v>
      </c>
      <c r="K445" s="540">
        <f t="shared" si="99"/>
        <v>0</v>
      </c>
      <c r="L445" s="541">
        <f t="shared" si="99"/>
        <v>52353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-52353</v>
      </c>
      <c r="J446" s="546">
        <f t="shared" si="100"/>
        <v>0</v>
      </c>
      <c r="K446" s="547">
        <f t="shared" si="100"/>
        <v>0</v>
      </c>
      <c r="L446" s="548">
        <f>+L597</f>
        <v>-52353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СУ Г. С. Раковски</v>
      </c>
      <c r="C451" s="1774"/>
      <c r="D451" s="1775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889</v>
      </c>
      <c r="J524" s="569">
        <f t="shared" si="120"/>
        <v>0</v>
      </c>
      <c r="K524" s="570">
        <f t="shared" si="120"/>
        <v>0</v>
      </c>
      <c r="L524" s="567">
        <f t="shared" si="120"/>
        <v>889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889</v>
      </c>
      <c r="J527" s="159"/>
      <c r="K527" s="574">
        <v>0</v>
      </c>
      <c r="L527" s="1376">
        <f t="shared" si="116"/>
        <v>889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-53242</v>
      </c>
      <c r="J566" s="569">
        <f t="shared" si="128"/>
        <v>0</v>
      </c>
      <c r="K566" s="570">
        <f t="shared" si="128"/>
        <v>0</v>
      </c>
      <c r="L566" s="567">
        <f t="shared" si="128"/>
        <v>-53242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-53242</v>
      </c>
      <c r="J573" s="153"/>
      <c r="K573" s="1612">
        <v>0</v>
      </c>
      <c r="L573" s="1382">
        <f t="shared" si="129"/>
        <v>-53242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-52353</v>
      </c>
      <c r="J597" s="653">
        <f t="shared" si="133"/>
        <v>0</v>
      </c>
      <c r="K597" s="655">
        <f t="shared" si="133"/>
        <v>0</v>
      </c>
      <c r="L597" s="651">
        <f t="shared" si="133"/>
        <v>-52353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3" t="str">
        <f>$B$9</f>
        <v>СУ Г. С. Раковски</v>
      </c>
      <c r="C623" s="1774"/>
      <c r="D623" s="1775"/>
      <c r="E623" s="115">
        <f>$E$9</f>
        <v>44562</v>
      </c>
      <c r="F623" s="226">
        <f>$F$9</f>
        <v>44834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2012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06" t="s">
        <v>733</v>
      </c>
      <c r="D637" s="1807"/>
      <c r="E637" s="273">
        <f aca="true" t="shared" si="134" ref="E637:L637">SUM(E638:E639)</f>
        <v>221705</v>
      </c>
      <c r="F637" s="274">
        <f t="shared" si="134"/>
        <v>221705</v>
      </c>
      <c r="G637" s="275">
        <f t="shared" si="134"/>
        <v>0</v>
      </c>
      <c r="H637" s="276">
        <f t="shared" si="134"/>
        <v>0</v>
      </c>
      <c r="I637" s="274">
        <f t="shared" si="134"/>
        <v>138438</v>
      </c>
      <c r="J637" s="275">
        <f t="shared" si="134"/>
        <v>0</v>
      </c>
      <c r="K637" s="276">
        <f t="shared" si="134"/>
        <v>0</v>
      </c>
      <c r="L637" s="273">
        <f t="shared" si="134"/>
        <v>138438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221705</v>
      </c>
      <c r="F638" s="152">
        <v>221705</v>
      </c>
      <c r="G638" s="153"/>
      <c r="H638" s="1407"/>
      <c r="I638" s="152">
        <v>138438</v>
      </c>
      <c r="J638" s="153"/>
      <c r="K638" s="1407"/>
      <c r="L638" s="281">
        <f>I638+J638+K638</f>
        <v>138438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2" t="s">
        <v>736</v>
      </c>
      <c r="D640" s="1803"/>
      <c r="E640" s="273">
        <f aca="true" t="shared" si="136" ref="E640:L640">SUM(E641:E645)</f>
        <v>17919</v>
      </c>
      <c r="F640" s="274">
        <f t="shared" si="136"/>
        <v>17919</v>
      </c>
      <c r="G640" s="275">
        <f t="shared" si="136"/>
        <v>0</v>
      </c>
      <c r="H640" s="276">
        <f t="shared" si="136"/>
        <v>0</v>
      </c>
      <c r="I640" s="274">
        <f t="shared" si="136"/>
        <v>11335</v>
      </c>
      <c r="J640" s="275">
        <f t="shared" si="136"/>
        <v>0</v>
      </c>
      <c r="K640" s="276">
        <f t="shared" si="136"/>
        <v>0</v>
      </c>
      <c r="L640" s="273">
        <f t="shared" si="136"/>
        <v>11335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612</v>
      </c>
      <c r="F642" s="158">
        <v>612</v>
      </c>
      <c r="G642" s="159"/>
      <c r="H642" s="1409"/>
      <c r="I642" s="158">
        <v>612</v>
      </c>
      <c r="J642" s="159"/>
      <c r="K642" s="1409"/>
      <c r="L642" s="295">
        <f>I642+J642+K642</f>
        <v>612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8165</v>
      </c>
      <c r="F643" s="158">
        <v>8165</v>
      </c>
      <c r="G643" s="159"/>
      <c r="H643" s="1409"/>
      <c r="I643" s="158">
        <v>4820</v>
      </c>
      <c r="J643" s="159"/>
      <c r="K643" s="1409"/>
      <c r="L643" s="295">
        <f>I643+J643+K643</f>
        <v>4820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4742</v>
      </c>
      <c r="F644" s="158">
        <v>4742</v>
      </c>
      <c r="G644" s="159"/>
      <c r="H644" s="1409"/>
      <c r="I644" s="158">
        <v>4742</v>
      </c>
      <c r="J644" s="159"/>
      <c r="K644" s="1409"/>
      <c r="L644" s="295">
        <f>I644+J644+K644</f>
        <v>4742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4400</v>
      </c>
      <c r="F645" s="173">
        <v>4400</v>
      </c>
      <c r="G645" s="174"/>
      <c r="H645" s="1410"/>
      <c r="I645" s="173">
        <v>1161</v>
      </c>
      <c r="J645" s="174"/>
      <c r="K645" s="1410"/>
      <c r="L645" s="287">
        <f>I645+J645+K645</f>
        <v>1161</v>
      </c>
      <c r="M645" s="12">
        <f t="shared" si="135"/>
        <v>1</v>
      </c>
      <c r="N645" s="13"/>
    </row>
    <row r="646" spans="2:14" ht="15.75">
      <c r="B646" s="272">
        <v>500</v>
      </c>
      <c r="C646" s="1804" t="s">
        <v>192</v>
      </c>
      <c r="D646" s="1805"/>
      <c r="E646" s="273">
        <f aca="true" t="shared" si="137" ref="E646:L646">SUM(E647:E653)</f>
        <v>52880</v>
      </c>
      <c r="F646" s="274">
        <f t="shared" si="137"/>
        <v>52880</v>
      </c>
      <c r="G646" s="275">
        <f t="shared" si="137"/>
        <v>0</v>
      </c>
      <c r="H646" s="276">
        <f t="shared" si="137"/>
        <v>0</v>
      </c>
      <c r="I646" s="274">
        <f t="shared" si="137"/>
        <v>31702</v>
      </c>
      <c r="J646" s="275">
        <f t="shared" si="137"/>
        <v>0</v>
      </c>
      <c r="K646" s="276">
        <f t="shared" si="137"/>
        <v>0</v>
      </c>
      <c r="L646" s="273">
        <f t="shared" si="137"/>
        <v>31702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26602</v>
      </c>
      <c r="F647" s="152">
        <v>26602</v>
      </c>
      <c r="G647" s="153"/>
      <c r="H647" s="1407"/>
      <c r="I647" s="152">
        <v>16126</v>
      </c>
      <c r="J647" s="153"/>
      <c r="K647" s="1407"/>
      <c r="L647" s="281">
        <f aca="true" t="shared" si="139" ref="L647:L654">I647+J647+K647</f>
        <v>16126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8466</v>
      </c>
      <c r="F648" s="158">
        <v>8466</v>
      </c>
      <c r="G648" s="159"/>
      <c r="H648" s="1409"/>
      <c r="I648" s="158">
        <v>4976</v>
      </c>
      <c r="J648" s="159"/>
      <c r="K648" s="1409"/>
      <c r="L648" s="295">
        <f t="shared" si="139"/>
        <v>4976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11275</v>
      </c>
      <c r="F650" s="158">
        <v>11275</v>
      </c>
      <c r="G650" s="159"/>
      <c r="H650" s="1409"/>
      <c r="I650" s="158">
        <v>6900</v>
      </c>
      <c r="J650" s="159"/>
      <c r="K650" s="1409"/>
      <c r="L650" s="295">
        <f t="shared" si="139"/>
        <v>6900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6537</v>
      </c>
      <c r="F651" s="158">
        <v>6537</v>
      </c>
      <c r="G651" s="159"/>
      <c r="H651" s="1409"/>
      <c r="I651" s="158">
        <v>3700</v>
      </c>
      <c r="J651" s="159"/>
      <c r="K651" s="1409"/>
      <c r="L651" s="295">
        <f t="shared" si="139"/>
        <v>3700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0" t="s">
        <v>197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2" t="s">
        <v>198</v>
      </c>
      <c r="D655" s="1803"/>
      <c r="E655" s="310">
        <f aca="true" t="shared" si="140" ref="E655:L655">SUM(E656:E672)</f>
        <v>74442</v>
      </c>
      <c r="F655" s="274">
        <f t="shared" si="140"/>
        <v>74442</v>
      </c>
      <c r="G655" s="275">
        <f t="shared" si="140"/>
        <v>0</v>
      </c>
      <c r="H655" s="276">
        <f t="shared" si="140"/>
        <v>0</v>
      </c>
      <c r="I655" s="274">
        <f t="shared" si="140"/>
        <v>51910</v>
      </c>
      <c r="J655" s="275">
        <f t="shared" si="140"/>
        <v>0</v>
      </c>
      <c r="K655" s="276">
        <f t="shared" si="140"/>
        <v>0</v>
      </c>
      <c r="L655" s="310">
        <f t="shared" si="140"/>
        <v>51910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6700</v>
      </c>
      <c r="F656" s="152">
        <v>6700</v>
      </c>
      <c r="G656" s="153"/>
      <c r="H656" s="1407"/>
      <c r="I656" s="152">
        <v>2323</v>
      </c>
      <c r="J656" s="153"/>
      <c r="K656" s="1407"/>
      <c r="L656" s="281">
        <f aca="true" t="shared" si="142" ref="L656:L672">I656+J656+K656</f>
        <v>2323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900</v>
      </c>
      <c r="F657" s="158">
        <v>900</v>
      </c>
      <c r="G657" s="159"/>
      <c r="H657" s="1409"/>
      <c r="I657" s="158">
        <v>217</v>
      </c>
      <c r="J657" s="159"/>
      <c r="K657" s="1409"/>
      <c r="L657" s="295">
        <f t="shared" si="142"/>
        <v>217</v>
      </c>
      <c r="M657" s="12">
        <f t="shared" si="135"/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800</v>
      </c>
      <c r="F658" s="158">
        <v>800</v>
      </c>
      <c r="G658" s="159"/>
      <c r="H658" s="1409"/>
      <c r="I658" s="158">
        <v>733</v>
      </c>
      <c r="J658" s="159"/>
      <c r="K658" s="1409"/>
      <c r="L658" s="295">
        <f t="shared" si="142"/>
        <v>733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8087</v>
      </c>
      <c r="F659" s="158">
        <v>8087</v>
      </c>
      <c r="G659" s="159"/>
      <c r="H659" s="1409"/>
      <c r="I659" s="158">
        <v>7563</v>
      </c>
      <c r="J659" s="159"/>
      <c r="K659" s="1409"/>
      <c r="L659" s="295">
        <f t="shared" si="142"/>
        <v>7563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12970</v>
      </c>
      <c r="F660" s="158">
        <v>12970</v>
      </c>
      <c r="G660" s="159"/>
      <c r="H660" s="1409"/>
      <c r="I660" s="158">
        <v>12970</v>
      </c>
      <c r="J660" s="159"/>
      <c r="K660" s="1409"/>
      <c r="L660" s="295">
        <f t="shared" si="142"/>
        <v>12970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19000</v>
      </c>
      <c r="F661" s="164">
        <v>19000</v>
      </c>
      <c r="G661" s="165"/>
      <c r="H661" s="1408"/>
      <c r="I661" s="164">
        <v>8618</v>
      </c>
      <c r="J661" s="165"/>
      <c r="K661" s="1408"/>
      <c r="L661" s="314">
        <f t="shared" si="142"/>
        <v>8618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18142</v>
      </c>
      <c r="F662" s="450">
        <v>18142</v>
      </c>
      <c r="G662" s="451"/>
      <c r="H662" s="1417"/>
      <c r="I662" s="450">
        <v>18142</v>
      </c>
      <c r="J662" s="451"/>
      <c r="K662" s="1417"/>
      <c r="L662" s="320">
        <f t="shared" si="142"/>
        <v>18142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2000</v>
      </c>
      <c r="F663" s="445">
        <v>2000</v>
      </c>
      <c r="G663" s="446"/>
      <c r="H663" s="1414"/>
      <c r="I663" s="445">
        <v>0</v>
      </c>
      <c r="J663" s="446"/>
      <c r="K663" s="1414"/>
      <c r="L663" s="326">
        <f t="shared" si="142"/>
        <v>0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500</v>
      </c>
      <c r="F664" s="450">
        <v>500</v>
      </c>
      <c r="G664" s="451"/>
      <c r="H664" s="1417"/>
      <c r="I664" s="450">
        <v>470</v>
      </c>
      <c r="J664" s="451"/>
      <c r="K664" s="1417"/>
      <c r="L664" s="320">
        <f t="shared" si="142"/>
        <v>470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1900</v>
      </c>
      <c r="F667" s="450">
        <v>1900</v>
      </c>
      <c r="G667" s="451"/>
      <c r="H667" s="1417"/>
      <c r="I667" s="450">
        <v>874</v>
      </c>
      <c r="J667" s="451"/>
      <c r="K667" s="1417"/>
      <c r="L667" s="320">
        <f t="shared" si="142"/>
        <v>874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3443</v>
      </c>
      <c r="F672" s="173">
        <v>3443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96" t="s">
        <v>269</v>
      </c>
      <c r="D673" s="1797"/>
      <c r="E673" s="310">
        <f aca="true" t="shared" si="144" ref="E673:L673">SUM(E674:E676)</f>
        <v>5012</v>
      </c>
      <c r="F673" s="274">
        <f t="shared" si="144"/>
        <v>5012</v>
      </c>
      <c r="G673" s="275">
        <f t="shared" si="144"/>
        <v>0</v>
      </c>
      <c r="H673" s="276">
        <f t="shared" si="144"/>
        <v>0</v>
      </c>
      <c r="I673" s="274">
        <f t="shared" si="144"/>
        <v>5011</v>
      </c>
      <c r="J673" s="275">
        <f t="shared" si="144"/>
        <v>0</v>
      </c>
      <c r="K673" s="276">
        <f t="shared" si="144"/>
        <v>0</v>
      </c>
      <c r="L673" s="310">
        <f t="shared" si="144"/>
        <v>5011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5012</v>
      </c>
      <c r="F675" s="158">
        <v>5012</v>
      </c>
      <c r="G675" s="159"/>
      <c r="H675" s="1409"/>
      <c r="I675" s="158">
        <v>5011</v>
      </c>
      <c r="J675" s="159"/>
      <c r="K675" s="1409"/>
      <c r="L675" s="295">
        <f>I675+J675+K675</f>
        <v>5011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6" t="s">
        <v>711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6" t="s">
        <v>217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6" t="s">
        <v>219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8" t="s">
        <v>220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8" t="s">
        <v>221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8" t="s">
        <v>1650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6" t="s">
        <v>222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6" t="s">
        <v>231</v>
      </c>
      <c r="D705" s="179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6" t="s">
        <v>232</v>
      </c>
      <c r="D706" s="1797"/>
      <c r="E706" s="310">
        <f t="shared" si="153"/>
        <v>309</v>
      </c>
      <c r="F706" s="1411">
        <v>309</v>
      </c>
      <c r="G706" s="1412"/>
      <c r="H706" s="1413"/>
      <c r="I706" s="1411">
        <v>0</v>
      </c>
      <c r="J706" s="1412"/>
      <c r="K706" s="1413"/>
      <c r="L706" s="310">
        <f t="shared" si="154"/>
        <v>0</v>
      </c>
      <c r="M706" s="12">
        <f t="shared" si="155"/>
        <v>1</v>
      </c>
      <c r="N706" s="13"/>
    </row>
    <row r="707" spans="2:14" ht="15.75">
      <c r="B707" s="272">
        <v>4100</v>
      </c>
      <c r="C707" s="1796" t="s">
        <v>233</v>
      </c>
      <c r="D707" s="179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6" t="s">
        <v>234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6" t="s">
        <v>1651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6" t="s">
        <v>1648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6" t="s">
        <v>1649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8" t="s">
        <v>244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6" t="s">
        <v>270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4" t="s">
        <v>246</v>
      </c>
      <c r="D726" s="1795"/>
      <c r="E726" s="310">
        <f aca="true" t="shared" si="163" ref="E726:L726">SUM(E727:E733)</f>
        <v>3600</v>
      </c>
      <c r="F726" s="274">
        <f t="shared" si="163"/>
        <v>3600</v>
      </c>
      <c r="G726" s="275">
        <f t="shared" si="163"/>
        <v>0</v>
      </c>
      <c r="H726" s="276">
        <f t="shared" si="163"/>
        <v>0</v>
      </c>
      <c r="I726" s="274">
        <f t="shared" si="163"/>
        <v>3484</v>
      </c>
      <c r="J726" s="275">
        <f t="shared" si="163"/>
        <v>0</v>
      </c>
      <c r="K726" s="276">
        <f t="shared" si="163"/>
        <v>0</v>
      </c>
      <c r="L726" s="310">
        <f t="shared" si="163"/>
        <v>3484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3600</v>
      </c>
      <c r="F729" s="158">
        <v>3600</v>
      </c>
      <c r="G729" s="159"/>
      <c r="H729" s="1409"/>
      <c r="I729" s="158">
        <v>3484</v>
      </c>
      <c r="J729" s="159"/>
      <c r="K729" s="1409"/>
      <c r="L729" s="295">
        <f t="shared" si="165"/>
        <v>3484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4" t="s">
        <v>617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6" t="s">
        <v>676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903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375867</v>
      </c>
      <c r="F752" s="396">
        <f t="shared" si="169"/>
        <v>375867</v>
      </c>
      <c r="G752" s="397">
        <f t="shared" si="169"/>
        <v>0</v>
      </c>
      <c r="H752" s="398">
        <f t="shared" si="169"/>
        <v>0</v>
      </c>
      <c r="I752" s="396">
        <f t="shared" si="169"/>
        <v>241880</v>
      </c>
      <c r="J752" s="397">
        <f t="shared" si="169"/>
        <v>0</v>
      </c>
      <c r="K752" s="398">
        <f t="shared" si="169"/>
        <v>0</v>
      </c>
      <c r="L752" s="395">
        <f t="shared" si="169"/>
        <v>241880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3" t="str">
        <f>$B$9</f>
        <v>СУ Г. С. Раковски</v>
      </c>
      <c r="C761" s="1774"/>
      <c r="D761" s="1775"/>
      <c r="E761" s="115">
        <f>$E$9</f>
        <v>44562</v>
      </c>
      <c r="F761" s="226">
        <f>$F$9</f>
        <v>44834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702</v>
      </c>
      <c r="E768" s="1817" t="str">
        <f>CONCATENATE("Уточнен план ",$C$3)</f>
        <v>Уточнен план 2022</v>
      </c>
      <c r="F768" s="1818"/>
      <c r="G768" s="1818"/>
      <c r="H768" s="1819"/>
      <c r="I768" s="1826" t="str">
        <f>CONCATENATE("Отчет ",$C$3)</f>
        <v>Отчет 2022</v>
      </c>
      <c r="J768" s="1827"/>
      <c r="K768" s="1827"/>
      <c r="L768" s="182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2012</v>
      </c>
      <c r="C772" s="1447">
        <f>VLOOKUP(D773,EBK_DEIN2,2,FALSE)</f>
        <v>3338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1954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806" t="s">
        <v>733</v>
      </c>
      <c r="D775" s="1807"/>
      <c r="E775" s="273">
        <f aca="true" t="shared" si="170" ref="E775:L775">SUM(E776:E777)</f>
        <v>18333</v>
      </c>
      <c r="F775" s="274">
        <f t="shared" si="170"/>
        <v>18333</v>
      </c>
      <c r="G775" s="275">
        <f t="shared" si="170"/>
        <v>0</v>
      </c>
      <c r="H775" s="276">
        <f t="shared" si="170"/>
        <v>0</v>
      </c>
      <c r="I775" s="274">
        <f t="shared" si="170"/>
        <v>13199</v>
      </c>
      <c r="J775" s="275">
        <f t="shared" si="170"/>
        <v>0</v>
      </c>
      <c r="K775" s="276">
        <f t="shared" si="170"/>
        <v>0</v>
      </c>
      <c r="L775" s="273">
        <f t="shared" si="170"/>
        <v>13199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18333</v>
      </c>
      <c r="F776" s="152">
        <v>18333</v>
      </c>
      <c r="G776" s="153"/>
      <c r="H776" s="1407"/>
      <c r="I776" s="152">
        <v>13199</v>
      </c>
      <c r="J776" s="153"/>
      <c r="K776" s="1407"/>
      <c r="L776" s="281">
        <f>I776+J776+K776</f>
        <v>13199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02" t="s">
        <v>736</v>
      </c>
      <c r="D778" s="1803"/>
      <c r="E778" s="273">
        <f aca="true" t="shared" si="172" ref="E778:L778">SUM(E779:E783)</f>
        <v>2004</v>
      </c>
      <c r="F778" s="274">
        <f t="shared" si="172"/>
        <v>2004</v>
      </c>
      <c r="G778" s="275">
        <f t="shared" si="172"/>
        <v>0</v>
      </c>
      <c r="H778" s="276">
        <f t="shared" si="172"/>
        <v>0</v>
      </c>
      <c r="I778" s="274">
        <f t="shared" si="172"/>
        <v>612</v>
      </c>
      <c r="J778" s="275">
        <f t="shared" si="172"/>
        <v>0</v>
      </c>
      <c r="K778" s="276">
        <f t="shared" si="172"/>
        <v>0</v>
      </c>
      <c r="L778" s="273">
        <f t="shared" si="172"/>
        <v>612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1504</v>
      </c>
      <c r="F781" s="158">
        <v>1504</v>
      </c>
      <c r="G781" s="159"/>
      <c r="H781" s="1409"/>
      <c r="I781" s="158">
        <v>612</v>
      </c>
      <c r="J781" s="159"/>
      <c r="K781" s="1409"/>
      <c r="L781" s="295">
        <f>I781+J781+K781</f>
        <v>612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500</v>
      </c>
      <c r="F783" s="173">
        <v>500</v>
      </c>
      <c r="G783" s="174"/>
      <c r="H783" s="1410"/>
      <c r="I783" s="173">
        <v>0</v>
      </c>
      <c r="J783" s="174"/>
      <c r="K783" s="1410"/>
      <c r="L783" s="287">
        <f>I783+J783+K783</f>
        <v>0</v>
      </c>
      <c r="M783" s="12">
        <f t="shared" si="171"/>
        <v>1</v>
      </c>
      <c r="N783" s="13"/>
    </row>
    <row r="784" spans="2:14" ht="15.75">
      <c r="B784" s="272">
        <v>500</v>
      </c>
      <c r="C784" s="1804" t="s">
        <v>192</v>
      </c>
      <c r="D784" s="1805"/>
      <c r="E784" s="273">
        <f aca="true" t="shared" si="173" ref="E784:L784">SUM(E785:E791)</f>
        <v>5516</v>
      </c>
      <c r="F784" s="274">
        <f t="shared" si="173"/>
        <v>5516</v>
      </c>
      <c r="G784" s="275">
        <f t="shared" si="173"/>
        <v>0</v>
      </c>
      <c r="H784" s="276">
        <f t="shared" si="173"/>
        <v>0</v>
      </c>
      <c r="I784" s="274">
        <f t="shared" si="173"/>
        <v>3118</v>
      </c>
      <c r="J784" s="275">
        <f t="shared" si="173"/>
        <v>0</v>
      </c>
      <c r="K784" s="276">
        <f t="shared" si="173"/>
        <v>0</v>
      </c>
      <c r="L784" s="273">
        <f t="shared" si="173"/>
        <v>3118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2683</v>
      </c>
      <c r="F785" s="152">
        <v>2683</v>
      </c>
      <c r="G785" s="153"/>
      <c r="H785" s="1407"/>
      <c r="I785" s="152">
        <v>1528</v>
      </c>
      <c r="J785" s="153"/>
      <c r="K785" s="1407"/>
      <c r="L785" s="281">
        <f aca="true" t="shared" si="175" ref="L785:L792">I785+J785+K785</f>
        <v>1528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898</v>
      </c>
      <c r="E786" s="295">
        <f t="shared" si="174"/>
        <v>1024</v>
      </c>
      <c r="F786" s="158">
        <v>1024</v>
      </c>
      <c r="G786" s="159"/>
      <c r="H786" s="1409"/>
      <c r="I786" s="158">
        <v>574</v>
      </c>
      <c r="J786" s="159"/>
      <c r="K786" s="1409"/>
      <c r="L786" s="295">
        <f t="shared" si="175"/>
        <v>574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860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1142</v>
      </c>
      <c r="F788" s="158">
        <v>1142</v>
      </c>
      <c r="G788" s="159"/>
      <c r="H788" s="1409"/>
      <c r="I788" s="158">
        <v>642</v>
      </c>
      <c r="J788" s="159"/>
      <c r="K788" s="1409"/>
      <c r="L788" s="295">
        <f t="shared" si="175"/>
        <v>642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667</v>
      </c>
      <c r="F789" s="158">
        <v>667</v>
      </c>
      <c r="G789" s="159"/>
      <c r="H789" s="1409"/>
      <c r="I789" s="158">
        <v>374</v>
      </c>
      <c r="J789" s="159"/>
      <c r="K789" s="1409"/>
      <c r="L789" s="295">
        <f t="shared" si="175"/>
        <v>374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862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00" t="s">
        <v>197</v>
      </c>
      <c r="D792" s="1801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02" t="s">
        <v>198</v>
      </c>
      <c r="D793" s="1803"/>
      <c r="E793" s="310">
        <f aca="true" t="shared" si="176" ref="E793:L793">SUM(E794:E810)</f>
        <v>7844</v>
      </c>
      <c r="F793" s="274">
        <f t="shared" si="176"/>
        <v>7844</v>
      </c>
      <c r="G793" s="275">
        <f t="shared" si="176"/>
        <v>0</v>
      </c>
      <c r="H793" s="276">
        <f t="shared" si="176"/>
        <v>0</v>
      </c>
      <c r="I793" s="274">
        <f t="shared" si="176"/>
        <v>4882</v>
      </c>
      <c r="J793" s="275">
        <f t="shared" si="176"/>
        <v>0</v>
      </c>
      <c r="K793" s="276">
        <f t="shared" si="176"/>
        <v>0</v>
      </c>
      <c r="L793" s="310">
        <f t="shared" si="176"/>
        <v>4882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2000</v>
      </c>
      <c r="F794" s="152">
        <v>2000</v>
      </c>
      <c r="G794" s="153"/>
      <c r="H794" s="1407"/>
      <c r="I794" s="152">
        <v>332</v>
      </c>
      <c r="J794" s="153"/>
      <c r="K794" s="1407"/>
      <c r="L794" s="281">
        <f aca="true" t="shared" si="178" ref="L794:L810">I794+J794+K794</f>
        <v>332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500</v>
      </c>
      <c r="F796" s="158">
        <v>500</v>
      </c>
      <c r="G796" s="159"/>
      <c r="H796" s="1409"/>
      <c r="I796" s="158">
        <v>0</v>
      </c>
      <c r="J796" s="159"/>
      <c r="K796" s="1409"/>
      <c r="L796" s="295">
        <f t="shared" si="178"/>
        <v>0</v>
      </c>
      <c r="M796" s="12">
        <f t="shared" si="171"/>
        <v>1</v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402</v>
      </c>
      <c r="F797" s="158">
        <v>402</v>
      </c>
      <c r="G797" s="159"/>
      <c r="H797" s="1409"/>
      <c r="I797" s="158">
        <v>0</v>
      </c>
      <c r="J797" s="159"/>
      <c r="K797" s="1409"/>
      <c r="L797" s="295">
        <f t="shared" si="178"/>
        <v>0</v>
      </c>
      <c r="M797" s="12">
        <f t="shared" si="171"/>
        <v>1</v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3952</v>
      </c>
      <c r="F798" s="158">
        <v>3952</v>
      </c>
      <c r="G798" s="159"/>
      <c r="H798" s="1409"/>
      <c r="I798" s="158">
        <v>3952</v>
      </c>
      <c r="J798" s="159"/>
      <c r="K798" s="1409"/>
      <c r="L798" s="295">
        <f t="shared" si="178"/>
        <v>3952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598</v>
      </c>
      <c r="F800" s="450">
        <v>598</v>
      </c>
      <c r="G800" s="451"/>
      <c r="H800" s="1417"/>
      <c r="I800" s="450">
        <v>598</v>
      </c>
      <c r="J800" s="451"/>
      <c r="K800" s="1417"/>
      <c r="L800" s="320">
        <f t="shared" si="178"/>
        <v>598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863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790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392</v>
      </c>
      <c r="F810" s="173">
        <v>392</v>
      </c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96" t="s">
        <v>269</v>
      </c>
      <c r="D811" s="179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96" t="s">
        <v>711</v>
      </c>
      <c r="D815" s="179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96" t="s">
        <v>217</v>
      </c>
      <c r="D821" s="179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96" t="s">
        <v>219</v>
      </c>
      <c r="D824" s="1797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8" t="s">
        <v>220</v>
      </c>
      <c r="D825" s="179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8" t="s">
        <v>221</v>
      </c>
      <c r="D826" s="179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8" t="s">
        <v>1650</v>
      </c>
      <c r="D827" s="179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96" t="s">
        <v>222</v>
      </c>
      <c r="D828" s="179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705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1647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2005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96" t="s">
        <v>231</v>
      </c>
      <c r="D843" s="1797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96" t="s">
        <v>232</v>
      </c>
      <c r="D844" s="1797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96" t="s">
        <v>233</v>
      </c>
      <c r="D845" s="1797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96" t="s">
        <v>234</v>
      </c>
      <c r="D846" s="179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96" t="s">
        <v>1651</v>
      </c>
      <c r="D853" s="179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96" t="s">
        <v>1648</v>
      </c>
      <c r="D857" s="1797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96" t="s">
        <v>1649</v>
      </c>
      <c r="D858" s="1797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8" t="s">
        <v>244</v>
      </c>
      <c r="D859" s="179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96" t="s">
        <v>270</v>
      </c>
      <c r="D860" s="179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94" t="s">
        <v>245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94" t="s">
        <v>246</v>
      </c>
      <c r="D864" s="1795"/>
      <c r="E864" s="310">
        <f aca="true" t="shared" si="199" ref="E864:L864">SUM(E865:E871)</f>
        <v>8314</v>
      </c>
      <c r="F864" s="274">
        <f t="shared" si="199"/>
        <v>8314</v>
      </c>
      <c r="G864" s="275">
        <f t="shared" si="199"/>
        <v>0</v>
      </c>
      <c r="H864" s="276">
        <f t="shared" si="199"/>
        <v>0</v>
      </c>
      <c r="I864" s="274">
        <f t="shared" si="199"/>
        <v>4188</v>
      </c>
      <c r="J864" s="275">
        <f t="shared" si="199"/>
        <v>0</v>
      </c>
      <c r="K864" s="276">
        <f t="shared" si="199"/>
        <v>0</v>
      </c>
      <c r="L864" s="310">
        <f t="shared" si="199"/>
        <v>4188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8314</v>
      </c>
      <c r="F865" s="152">
        <v>8314</v>
      </c>
      <c r="G865" s="153"/>
      <c r="H865" s="1407"/>
      <c r="I865" s="152">
        <v>4188</v>
      </c>
      <c r="J865" s="153"/>
      <c r="K865" s="1407"/>
      <c r="L865" s="281">
        <f aca="true" t="shared" si="201" ref="L865:L871">I865+J865+K865</f>
        <v>4188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0</v>
      </c>
      <c r="F871" s="173">
        <v>0</v>
      </c>
      <c r="G871" s="174"/>
      <c r="H871" s="1410"/>
      <c r="I871" s="173">
        <v>0</v>
      </c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94" t="s">
        <v>617</v>
      </c>
      <c r="D872" s="179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94" t="s">
        <v>675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96" t="s">
        <v>676</v>
      </c>
      <c r="D876" s="179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903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1" t="s">
        <v>684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1" t="s">
        <v>684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42011</v>
      </c>
      <c r="F890" s="396">
        <f t="shared" si="205"/>
        <v>42011</v>
      </c>
      <c r="G890" s="397">
        <f t="shared" si="205"/>
        <v>0</v>
      </c>
      <c r="H890" s="398">
        <f t="shared" si="205"/>
        <v>0</v>
      </c>
      <c r="I890" s="396">
        <f t="shared" si="205"/>
        <v>25999</v>
      </c>
      <c r="J890" s="397">
        <f t="shared" si="205"/>
        <v>0</v>
      </c>
      <c r="K890" s="398">
        <f t="shared" si="205"/>
        <v>0</v>
      </c>
      <c r="L890" s="395">
        <f t="shared" si="205"/>
        <v>25999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73" t="str">
        <f>$B$9</f>
        <v>СУ Г. С. Раковски</v>
      </c>
      <c r="C899" s="1774"/>
      <c r="D899" s="1775"/>
      <c r="E899" s="115">
        <f>$E$9</f>
        <v>44562</v>
      </c>
      <c r="F899" s="226">
        <f>$F$9</f>
        <v>44834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702</v>
      </c>
      <c r="E906" s="1817" t="str">
        <f>CONCATENATE("Уточнен план ",$C$3)</f>
        <v>Уточнен план 2022</v>
      </c>
      <c r="F906" s="1818"/>
      <c r="G906" s="1818"/>
      <c r="H906" s="1819"/>
      <c r="I906" s="1826" t="str">
        <f>CONCATENATE("Отчет ",$C$3)</f>
        <v>Отчет 2022</v>
      </c>
      <c r="J906" s="1827"/>
      <c r="K906" s="1827"/>
      <c r="L906" s="182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4" t="s">
        <v>2012</v>
      </c>
      <c r="C910" s="1447">
        <f>VLOOKUP(D911,EBK_DEIN2,2,FALSE)</f>
        <v>3389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2">
        <f>+C910</f>
        <v>3389</v>
      </c>
      <c r="D911" s="1441" t="s">
        <v>1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806" t="s">
        <v>733</v>
      </c>
      <c r="D913" s="180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802" t="s">
        <v>736</v>
      </c>
      <c r="D916" s="180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804" t="s">
        <v>192</v>
      </c>
      <c r="D922" s="180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898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860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862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800" t="s">
        <v>197</v>
      </c>
      <c r="D930" s="1801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802" t="s">
        <v>198</v>
      </c>
      <c r="D931" s="1803"/>
      <c r="E931" s="310">
        <f aca="true" t="shared" si="212" ref="E931:L931">SUM(E932:E948)</f>
        <v>112</v>
      </c>
      <c r="F931" s="274">
        <f t="shared" si="212"/>
        <v>112</v>
      </c>
      <c r="G931" s="275">
        <f t="shared" si="212"/>
        <v>0</v>
      </c>
      <c r="H931" s="276">
        <f t="shared" si="212"/>
        <v>0</v>
      </c>
      <c r="I931" s="274">
        <f t="shared" si="212"/>
        <v>112</v>
      </c>
      <c r="J931" s="275">
        <f t="shared" si="212"/>
        <v>0</v>
      </c>
      <c r="K931" s="276">
        <f t="shared" si="212"/>
        <v>0</v>
      </c>
      <c r="L931" s="310">
        <f t="shared" si="212"/>
        <v>112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09"/>
      <c r="I936" s="158"/>
      <c r="J936" s="159"/>
      <c r="K936" s="1409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112</v>
      </c>
      <c r="F938" s="450">
        <v>112</v>
      </c>
      <c r="G938" s="451"/>
      <c r="H938" s="1417"/>
      <c r="I938" s="450">
        <v>112</v>
      </c>
      <c r="J938" s="451"/>
      <c r="K938" s="1417"/>
      <c r="L938" s="320">
        <f t="shared" si="214"/>
        <v>112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206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863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790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899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96" t="s">
        <v>269</v>
      </c>
      <c r="D949" s="1797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96" t="s">
        <v>711</v>
      </c>
      <c r="D953" s="1797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96" t="s">
        <v>217</v>
      </c>
      <c r="D959" s="1797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96" t="s">
        <v>219</v>
      </c>
      <c r="D962" s="1797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8" t="s">
        <v>220</v>
      </c>
      <c r="D963" s="1799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8" t="s">
        <v>221</v>
      </c>
      <c r="D964" s="1799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8" t="s">
        <v>1650</v>
      </c>
      <c r="D965" s="1799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96" t="s">
        <v>222</v>
      </c>
      <c r="D966" s="1797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1942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1961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1992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705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1647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2005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96" t="s">
        <v>231</v>
      </c>
      <c r="D981" s="1797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96" t="s">
        <v>232</v>
      </c>
      <c r="D982" s="1797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96" t="s">
        <v>233</v>
      </c>
      <c r="D983" s="1797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96" t="s">
        <v>234</v>
      </c>
      <c r="D984" s="1797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96" t="s">
        <v>1651</v>
      </c>
      <c r="D991" s="1797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96" t="s">
        <v>1648</v>
      </c>
      <c r="D995" s="1797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96" t="s">
        <v>1649</v>
      </c>
      <c r="D996" s="1797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8" t="s">
        <v>244</v>
      </c>
      <c r="D997" s="1799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96" t="s">
        <v>270</v>
      </c>
      <c r="D998" s="1797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94" t="s">
        <v>245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94" t="s">
        <v>246</v>
      </c>
      <c r="D1002" s="1795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612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613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614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615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616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94" t="s">
        <v>617</v>
      </c>
      <c r="D1010" s="1795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94" t="s">
        <v>675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96" t="s">
        <v>676</v>
      </c>
      <c r="D1014" s="1797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89" t="s">
        <v>903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91" t="s">
        <v>684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91" t="s">
        <v>684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2"/>
      <c r="C1028" s="393" t="s">
        <v>730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112</v>
      </c>
      <c r="F1028" s="396">
        <f t="shared" si="241"/>
        <v>112</v>
      </c>
      <c r="G1028" s="397">
        <f t="shared" si="241"/>
        <v>0</v>
      </c>
      <c r="H1028" s="398">
        <f t="shared" si="241"/>
        <v>0</v>
      </c>
      <c r="I1028" s="396">
        <f t="shared" si="241"/>
        <v>112</v>
      </c>
      <c r="J1028" s="397">
        <f t="shared" si="241"/>
        <v>0</v>
      </c>
      <c r="K1028" s="398">
        <f t="shared" si="241"/>
        <v>0</v>
      </c>
      <c r="L1028" s="395">
        <f t="shared" si="241"/>
        <v>112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81" t="str">
        <f>$B$7</f>
        <v>ОТЧЕТНИ ДАННИ ПО ЕБК ЗА ИЗПЪЛНЕНИЕТО НА БЮДЖЕТА</v>
      </c>
      <c r="C1035" s="1782"/>
      <c r="D1035" s="1782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461</v>
      </c>
      <c r="F1036" s="406" t="s">
        <v>824</v>
      </c>
      <c r="G1036" s="237"/>
      <c r="H1036" s="1351" t="s">
        <v>1241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8.75">
      <c r="B1037" s="1773" t="str">
        <f>$B$9</f>
        <v>СУ Г. С. Раковски</v>
      </c>
      <c r="C1037" s="1774"/>
      <c r="D1037" s="1775"/>
      <c r="E1037" s="115">
        <f>$E$9</f>
        <v>44562</v>
      </c>
      <c r="F1037" s="226">
        <f>$F$9</f>
        <v>44834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1" t="str">
        <f>$B$12</f>
        <v>Велико Търново</v>
      </c>
      <c r="C1040" s="1842"/>
      <c r="D1040" s="1843"/>
      <c r="E1040" s="410" t="s">
        <v>879</v>
      </c>
      <c r="F1040" s="1349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880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462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702</v>
      </c>
      <c r="E1044" s="1817" t="str">
        <f>CONCATENATE("Уточнен план ",$C$3)</f>
        <v>Уточнен план 2022</v>
      </c>
      <c r="F1044" s="1818"/>
      <c r="G1044" s="1818"/>
      <c r="H1044" s="1819"/>
      <c r="I1044" s="1826" t="str">
        <f>CONCATENATE("Отчет ",$C$3)</f>
        <v>Отчет 2022</v>
      </c>
      <c r="J1044" s="1827"/>
      <c r="K1044" s="1827"/>
      <c r="L1044" s="1828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463</v>
      </c>
      <c r="D1045" s="252" t="s">
        <v>703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732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.75">
      <c r="B1048" s="1654" t="s">
        <v>2012</v>
      </c>
      <c r="C1048" s="1447">
        <f>VLOOKUP(D1049,EBK_DEIN2,2,FALSE)</f>
        <v>7713</v>
      </c>
      <c r="D1048" s="1446" t="s">
        <v>781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.75">
      <c r="B1049" s="1439"/>
      <c r="C1049" s="1572">
        <f>+C1048</f>
        <v>7713</v>
      </c>
      <c r="D1049" s="1441" t="s">
        <v>488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.75">
      <c r="B1050" s="1444"/>
      <c r="C1050" s="1442"/>
      <c r="D1050" s="1445" t="s">
        <v>704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.75">
      <c r="B1051" s="272">
        <v>100</v>
      </c>
      <c r="C1051" s="1806" t="s">
        <v>733</v>
      </c>
      <c r="D1051" s="180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734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735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802" t="s">
        <v>736</v>
      </c>
      <c r="D1054" s="1803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737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738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589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590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591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804" t="s">
        <v>192</v>
      </c>
      <c r="D1060" s="1805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193</v>
      </c>
      <c r="E1061" s="281">
        <f aca="true" t="shared" si="246" ref="E1061:E1068">F1061+G1061+H1061</f>
        <v>0</v>
      </c>
      <c r="F1061" s="152"/>
      <c r="G1061" s="153"/>
      <c r="H1061" s="1407"/>
      <c r="I1061" s="152"/>
      <c r="J1061" s="153"/>
      <c r="K1061" s="1407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898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860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09"/>
      <c r="I1064" s="158"/>
      <c r="J1064" s="159"/>
      <c r="K1064" s="1409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09"/>
      <c r="I1065" s="158"/>
      <c r="J1065" s="159"/>
      <c r="K1065" s="1409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862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800" t="s">
        <v>197</v>
      </c>
      <c r="D1068" s="1801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802" t="s">
        <v>198</v>
      </c>
      <c r="D1069" s="1803"/>
      <c r="E1069" s="310">
        <f aca="true" t="shared" si="248" ref="E1069:L1069">SUM(E1070:E1086)</f>
        <v>464</v>
      </c>
      <c r="F1069" s="274">
        <f t="shared" si="248"/>
        <v>464</v>
      </c>
      <c r="G1069" s="275">
        <f t="shared" si="248"/>
        <v>0</v>
      </c>
      <c r="H1069" s="276">
        <f t="shared" si="248"/>
        <v>0</v>
      </c>
      <c r="I1069" s="274">
        <f t="shared" si="248"/>
        <v>219</v>
      </c>
      <c r="J1069" s="275">
        <f t="shared" si="248"/>
        <v>0</v>
      </c>
      <c r="K1069" s="276">
        <f t="shared" si="248"/>
        <v>0</v>
      </c>
      <c r="L1069" s="310">
        <f t="shared" si="248"/>
        <v>219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199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203</v>
      </c>
      <c r="E1074" s="295">
        <f t="shared" si="249"/>
        <v>219</v>
      </c>
      <c r="F1074" s="158">
        <v>219</v>
      </c>
      <c r="G1074" s="159"/>
      <c r="H1074" s="1409"/>
      <c r="I1074" s="158">
        <v>219</v>
      </c>
      <c r="J1074" s="159"/>
      <c r="K1074" s="1409"/>
      <c r="L1074" s="295">
        <f t="shared" si="250"/>
        <v>219</v>
      </c>
      <c r="M1074" s="12">
        <f t="shared" si="243"/>
        <v>1</v>
      </c>
      <c r="N1074" s="13"/>
    </row>
    <row r="1075" spans="2:14" ht="15.75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205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206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207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863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209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790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210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899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211</v>
      </c>
      <c r="E1086" s="287">
        <f t="shared" si="249"/>
        <v>245</v>
      </c>
      <c r="F1086" s="173">
        <v>245</v>
      </c>
      <c r="G1086" s="174"/>
      <c r="H1086" s="1410"/>
      <c r="I1086" s="173">
        <v>0</v>
      </c>
      <c r="J1086" s="174"/>
      <c r="K1086" s="1410"/>
      <c r="L1086" s="287">
        <f t="shared" si="250"/>
        <v>0</v>
      </c>
      <c r="M1086" s="12">
        <f t="shared" si="251"/>
        <v>1</v>
      </c>
      <c r="N1086" s="13"/>
    </row>
    <row r="1087" spans="2:14" ht="15.75">
      <c r="B1087" s="272">
        <v>1900</v>
      </c>
      <c r="C1087" s="1796" t="s">
        <v>269</v>
      </c>
      <c r="D1087" s="1797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900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901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902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96" t="s">
        <v>711</v>
      </c>
      <c r="D1091" s="1797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214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215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96" t="s">
        <v>217</v>
      </c>
      <c r="D1097" s="1797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303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96" t="s">
        <v>219</v>
      </c>
      <c r="D1100" s="1797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98" t="s">
        <v>220</v>
      </c>
      <c r="D1101" s="1799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98" t="s">
        <v>221</v>
      </c>
      <c r="D1102" s="1799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98" t="s">
        <v>1650</v>
      </c>
      <c r="D1103" s="1799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96" t="s">
        <v>222</v>
      </c>
      <c r="D1104" s="1797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1942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226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1961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227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1992</v>
      </c>
      <c r="D1113" s="146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229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705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230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1647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2005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96" t="s">
        <v>231</v>
      </c>
      <c r="D1119" s="1797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96" t="s">
        <v>232</v>
      </c>
      <c r="D1120" s="1797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96" t="s">
        <v>233</v>
      </c>
      <c r="D1121" s="1797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96" t="s">
        <v>234</v>
      </c>
      <c r="D1122" s="1797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235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96" t="s">
        <v>1651</v>
      </c>
      <c r="D1129" s="1797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241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96" t="s">
        <v>1648</v>
      </c>
      <c r="D1133" s="1797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96" t="s">
        <v>1649</v>
      </c>
      <c r="D1134" s="1797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98" t="s">
        <v>244</v>
      </c>
      <c r="D1135" s="1799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96" t="s">
        <v>270</v>
      </c>
      <c r="D1136" s="1797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94" t="s">
        <v>245</v>
      </c>
      <c r="D1139" s="1795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94" t="s">
        <v>246</v>
      </c>
      <c r="D1140" s="1795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247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612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613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614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615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616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94" t="s">
        <v>617</v>
      </c>
      <c r="D1148" s="1795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618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94" t="s">
        <v>675</v>
      </c>
      <c r="D1151" s="1795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96" t="s">
        <v>676</v>
      </c>
      <c r="D1152" s="1797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677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678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679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680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89" t="s">
        <v>903</v>
      </c>
      <c r="D1157" s="1790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681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682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683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71"/>
      <c r="C1161" s="1791" t="s">
        <v>684</v>
      </c>
      <c r="D1161" s="1792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.75">
      <c r="B1162" s="381">
        <v>98</v>
      </c>
      <c r="C1162" s="1791" t="s">
        <v>684</v>
      </c>
      <c r="D1162" s="1792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52"/>
      <c r="C1166" s="393" t="s">
        <v>730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464</v>
      </c>
      <c r="F1166" s="396">
        <f t="shared" si="277"/>
        <v>464</v>
      </c>
      <c r="G1166" s="397">
        <f t="shared" si="277"/>
        <v>0</v>
      </c>
      <c r="H1166" s="398">
        <f t="shared" si="277"/>
        <v>0</v>
      </c>
      <c r="I1166" s="396">
        <f t="shared" si="277"/>
        <v>219</v>
      </c>
      <c r="J1166" s="397">
        <f t="shared" si="277"/>
        <v>0</v>
      </c>
      <c r="K1166" s="398">
        <f t="shared" si="277"/>
        <v>0</v>
      </c>
      <c r="L1166" s="395">
        <f t="shared" si="277"/>
        <v>219</v>
      </c>
      <c r="M1166" s="12">
        <f t="shared" si="274"/>
        <v>1</v>
      </c>
      <c r="N1166" s="73" t="str">
        <f>LEFT(C1048,1)</f>
        <v>7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50"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2013</v>
      </c>
      <c r="C152" s="1488">
        <v>5541</v>
      </c>
    </row>
    <row r="153" spans="1:3" ht="15.75">
      <c r="A153" s="1488">
        <v>5545</v>
      </c>
      <c r="B153" s="1500" t="s">
        <v>2014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2015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2018</v>
      </c>
      <c r="B306" s="1509"/>
      <c r="C306" s="1509"/>
    </row>
    <row r="307" spans="1:3" ht="14.25">
      <c r="A307" s="1508" t="s">
        <v>2019</v>
      </c>
      <c r="B307" s="1509" t="s">
        <v>2020</v>
      </c>
      <c r="C307" s="1509" t="s">
        <v>2018</v>
      </c>
    </row>
    <row r="308" spans="1:3" ht="14.25">
      <c r="A308" s="1508" t="s">
        <v>2021</v>
      </c>
      <c r="B308" s="1509" t="s">
        <v>2022</v>
      </c>
      <c r="C308" s="1509" t="s">
        <v>2018</v>
      </c>
    </row>
    <row r="309" spans="1:3" ht="14.25">
      <c r="A309" s="1508" t="s">
        <v>2023</v>
      </c>
      <c r="B309" s="1509" t="s">
        <v>2024</v>
      </c>
      <c r="C309" s="1509" t="s">
        <v>2018</v>
      </c>
    </row>
    <row r="310" spans="1:3" ht="14.25">
      <c r="A310" s="1508" t="s">
        <v>2025</v>
      </c>
      <c r="B310" s="1509" t="s">
        <v>2026</v>
      </c>
      <c r="C310" s="1509" t="s">
        <v>2018</v>
      </c>
    </row>
    <row r="311" spans="1:3" ht="14.25">
      <c r="A311" s="1508" t="s">
        <v>2027</v>
      </c>
      <c r="B311" s="1509" t="s">
        <v>2028</v>
      </c>
      <c r="C311" s="1509" t="s">
        <v>2018</v>
      </c>
    </row>
    <row r="312" spans="1:3" ht="14.25">
      <c r="A312" s="1508" t="s">
        <v>2029</v>
      </c>
      <c r="B312" s="1509" t="s">
        <v>2030</v>
      </c>
      <c r="C312" s="1509" t="s">
        <v>2018</v>
      </c>
    </row>
    <row r="313" spans="1:3" ht="14.25">
      <c r="A313" s="1508" t="s">
        <v>2031</v>
      </c>
      <c r="B313" s="1509" t="s">
        <v>2032</v>
      </c>
      <c r="C313" s="1509" t="s">
        <v>2018</v>
      </c>
    </row>
    <row r="314" spans="1:3" ht="14.25">
      <c r="A314" s="1508" t="s">
        <v>2033</v>
      </c>
      <c r="B314" s="1509" t="s">
        <v>2034</v>
      </c>
      <c r="C314" s="1509" t="s">
        <v>2018</v>
      </c>
    </row>
    <row r="315" spans="1:3" ht="14.25">
      <c r="A315" s="1508" t="s">
        <v>2035</v>
      </c>
      <c r="B315" s="1509" t="s">
        <v>2036</v>
      </c>
      <c r="C315" s="1509" t="s">
        <v>2018</v>
      </c>
    </row>
    <row r="316" spans="1:3" ht="14.25">
      <c r="A316" s="1508" t="s">
        <v>2037</v>
      </c>
      <c r="B316" s="1509" t="s">
        <v>2038</v>
      </c>
      <c r="C316" s="1509" t="s">
        <v>2018</v>
      </c>
    </row>
    <row r="317" spans="1:3" ht="14.25">
      <c r="A317" s="1508" t="s">
        <v>2039</v>
      </c>
      <c r="B317" s="1509" t="s">
        <v>2040</v>
      </c>
      <c r="C317" s="1509" t="s">
        <v>2018</v>
      </c>
    </row>
    <row r="318" spans="1:3" ht="14.25">
      <c r="A318" s="1508" t="s">
        <v>2041</v>
      </c>
      <c r="B318" s="1509" t="s">
        <v>2042</v>
      </c>
      <c r="C318" s="1509" t="s">
        <v>2018</v>
      </c>
    </row>
    <row r="319" spans="1:3" ht="14.25">
      <c r="A319" s="1508" t="s">
        <v>2043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2045</v>
      </c>
      <c r="E378" s="1538"/>
    </row>
    <row r="379" spans="1:5" ht="18">
      <c r="A379" s="1532" t="s">
        <v>1294</v>
      </c>
      <c r="B379" s="1531" t="s">
        <v>2046</v>
      </c>
      <c r="E379" s="1538"/>
    </row>
    <row r="380" spans="1:5" ht="18">
      <c r="A380" s="1532" t="s">
        <v>1295</v>
      </c>
      <c r="B380" s="1533" t="s">
        <v>2047</v>
      </c>
      <c r="E380" s="1538"/>
    </row>
    <row r="381" spans="1:5" ht="18">
      <c r="A381" s="1532" t="s">
        <v>1296</v>
      </c>
      <c r="B381" s="1534" t="s">
        <v>2048</v>
      </c>
      <c r="E381" s="1538"/>
    </row>
    <row r="382" spans="1:5" ht="18">
      <c r="A382" s="1532" t="s">
        <v>1297</v>
      </c>
      <c r="B382" s="1534" t="s">
        <v>2049</v>
      </c>
      <c r="E382" s="1538"/>
    </row>
    <row r="383" spans="1:5" ht="18">
      <c r="A383" s="1532" t="s">
        <v>1298</v>
      </c>
      <c r="B383" s="1534" t="s">
        <v>2050</v>
      </c>
      <c r="E383" s="1538"/>
    </row>
    <row r="384" spans="1:5" ht="18">
      <c r="A384" s="1532" t="s">
        <v>1299</v>
      </c>
      <c r="B384" s="1534" t="s">
        <v>2051</v>
      </c>
      <c r="E384" s="1538"/>
    </row>
    <row r="385" spans="1:5" ht="18">
      <c r="A385" s="1532" t="s">
        <v>1300</v>
      </c>
      <c r="B385" s="1534" t="s">
        <v>2052</v>
      </c>
      <c r="E385" s="1538"/>
    </row>
    <row r="386" spans="1:5" ht="18">
      <c r="A386" s="1532" t="s">
        <v>1301</v>
      </c>
      <c r="B386" s="1535" t="s">
        <v>2053</v>
      </c>
      <c r="E386" s="1538"/>
    </row>
    <row r="387" spans="1:5" ht="18">
      <c r="A387" s="1532" t="s">
        <v>1302</v>
      </c>
      <c r="B387" s="1535" t="s">
        <v>2054</v>
      </c>
      <c r="E387" s="1538"/>
    </row>
    <row r="388" spans="1:5" ht="18">
      <c r="A388" s="1532" t="s">
        <v>1303</v>
      </c>
      <c r="B388" s="1535" t="s">
        <v>2055</v>
      </c>
      <c r="E388" s="1538"/>
    </row>
    <row r="389" spans="1:5" ht="18">
      <c r="A389" s="1532" t="s">
        <v>1304</v>
      </c>
      <c r="B389" s="1535" t="s">
        <v>2056</v>
      </c>
      <c r="E389" s="1538"/>
    </row>
    <row r="390" spans="1:5" ht="18">
      <c r="A390" s="1532" t="s">
        <v>1305</v>
      </c>
      <c r="B390" s="1536" t="s">
        <v>2057</v>
      </c>
      <c r="E390" s="1538"/>
    </row>
    <row r="391" spans="1:5" ht="18">
      <c r="A391" s="1532" t="s">
        <v>1306</v>
      </c>
      <c r="B391" s="1536" t="s">
        <v>2058</v>
      </c>
      <c r="E391" s="1538"/>
    </row>
    <row r="392" spans="1:5" ht="18">
      <c r="A392" s="1532" t="s">
        <v>1307</v>
      </c>
      <c r="B392" s="1535" t="s">
        <v>2059</v>
      </c>
      <c r="E392" s="1538"/>
    </row>
    <row r="393" spans="1:5" ht="18">
      <c r="A393" s="1532" t="s">
        <v>1308</v>
      </c>
      <c r="B393" s="1535" t="s">
        <v>2060</v>
      </c>
      <c r="C393" s="1537" t="s">
        <v>179</v>
      </c>
      <c r="E393" s="1538"/>
    </row>
    <row r="394" spans="1:5" ht="18">
      <c r="A394" s="1532" t="s">
        <v>1309</v>
      </c>
      <c r="B394" s="1534" t="s">
        <v>2061</v>
      </c>
      <c r="C394" s="1537" t="s">
        <v>179</v>
      </c>
      <c r="E394" s="1538"/>
    </row>
    <row r="395" spans="1:5" ht="18">
      <c r="A395" s="1532" t="s">
        <v>1310</v>
      </c>
      <c r="B395" s="1535" t="s">
        <v>2062</v>
      </c>
      <c r="C395" s="1537" t="s">
        <v>179</v>
      </c>
      <c r="E395" s="1538"/>
    </row>
    <row r="396" spans="1:5" ht="18">
      <c r="A396" s="1532" t="s">
        <v>1311</v>
      </c>
      <c r="B396" s="1535" t="s">
        <v>2063</v>
      </c>
      <c r="C396" s="1537" t="s">
        <v>179</v>
      </c>
      <c r="E396" s="1538"/>
    </row>
    <row r="397" spans="1:5" ht="18">
      <c r="A397" s="1532" t="s">
        <v>1312</v>
      </c>
      <c r="B397" s="1535" t="s">
        <v>2064</v>
      </c>
      <c r="C397" s="1537" t="s">
        <v>179</v>
      </c>
      <c r="E397" s="1538"/>
    </row>
    <row r="398" spans="1:5" ht="18">
      <c r="A398" s="1532" t="s">
        <v>1313</v>
      </c>
      <c r="B398" s="1535" t="s">
        <v>2065</v>
      </c>
      <c r="C398" s="1537" t="s">
        <v>179</v>
      </c>
      <c r="E398" s="1538"/>
    </row>
    <row r="399" spans="1:5" ht="18">
      <c r="A399" s="1532" t="s">
        <v>1314</v>
      </c>
      <c r="B399" s="1535" t="s">
        <v>2066</v>
      </c>
      <c r="C399" s="1537" t="s">
        <v>179</v>
      </c>
      <c r="E399" s="1538"/>
    </row>
    <row r="400" spans="1:5" ht="18">
      <c r="A400" s="1532" t="s">
        <v>1315</v>
      </c>
      <c r="B400" s="1535" t="s">
        <v>2067</v>
      </c>
      <c r="C400" s="1537" t="s">
        <v>179</v>
      </c>
      <c r="E400" s="1538"/>
    </row>
    <row r="401" spans="1:5" ht="18">
      <c r="A401" s="1532" t="s">
        <v>1316</v>
      </c>
      <c r="B401" s="1535" t="s">
        <v>2068</v>
      </c>
      <c r="C401" s="1537" t="s">
        <v>179</v>
      </c>
      <c r="E401" s="1538"/>
    </row>
    <row r="402" spans="1:5" ht="18">
      <c r="A402" s="1532" t="s">
        <v>1317</v>
      </c>
      <c r="B402" s="1534" t="s">
        <v>2069</v>
      </c>
      <c r="C402" s="1537" t="s">
        <v>179</v>
      </c>
      <c r="E402" s="1538"/>
    </row>
    <row r="403" spans="1:5" ht="18">
      <c r="A403" s="1532" t="s">
        <v>1318</v>
      </c>
      <c r="B403" s="1535" t="s">
        <v>2070</v>
      </c>
      <c r="C403" s="1537" t="s">
        <v>179</v>
      </c>
      <c r="E403" s="1538"/>
    </row>
    <row r="404" spans="1:5" ht="18">
      <c r="A404" s="1532" t="s">
        <v>1319</v>
      </c>
      <c r="B404" s="1534" t="s">
        <v>2071</v>
      </c>
      <c r="C404" s="1537" t="s">
        <v>179</v>
      </c>
      <c r="E404" s="1538"/>
    </row>
    <row r="405" spans="1:5" ht="18">
      <c r="A405" s="1532" t="s">
        <v>1320</v>
      </c>
      <c r="B405" s="1534" t="s">
        <v>2072</v>
      </c>
      <c r="C405" s="1537" t="s">
        <v>179</v>
      </c>
      <c r="E405" s="1538"/>
    </row>
    <row r="406" spans="1:5" ht="18">
      <c r="A406" s="1532" t="s">
        <v>1321</v>
      </c>
      <c r="B406" s="1534" t="s">
        <v>2073</v>
      </c>
      <c r="C406" s="1537" t="s">
        <v>179</v>
      </c>
      <c r="E406" s="1538"/>
    </row>
    <row r="407" spans="1:5" ht="18">
      <c r="A407" s="1532" t="s">
        <v>1322</v>
      </c>
      <c r="B407" s="1534" t="s">
        <v>2074</v>
      </c>
      <c r="C407" s="1537" t="s">
        <v>179</v>
      </c>
      <c r="E407" s="1538"/>
    </row>
    <row r="408" spans="1:5" ht="18">
      <c r="A408" s="1532" t="s">
        <v>1323</v>
      </c>
      <c r="B408" s="1534" t="s">
        <v>2075</v>
      </c>
      <c r="C408" s="1537" t="s">
        <v>179</v>
      </c>
      <c r="E408" s="1538"/>
    </row>
    <row r="409" spans="1:5" ht="18">
      <c r="A409" s="1532" t="s">
        <v>1324</v>
      </c>
      <c r="B409" s="1534" t="s">
        <v>2076</v>
      </c>
      <c r="C409" s="1537" t="s">
        <v>179</v>
      </c>
      <c r="E409" s="1538"/>
    </row>
    <row r="410" spans="1:5" ht="18">
      <c r="A410" s="1532" t="s">
        <v>1325</v>
      </c>
      <c r="B410" s="1534" t="s">
        <v>2077</v>
      </c>
      <c r="C410" s="1537" t="s">
        <v>179</v>
      </c>
      <c r="E410" s="1538"/>
    </row>
    <row r="411" spans="1:5" ht="18">
      <c r="A411" s="1532" t="s">
        <v>1326</v>
      </c>
      <c r="B411" s="1534" t="s">
        <v>2078</v>
      </c>
      <c r="C411" s="1537" t="s">
        <v>179</v>
      </c>
      <c r="E411" s="1538"/>
    </row>
    <row r="412" spans="1:5" ht="18">
      <c r="A412" s="1532" t="s">
        <v>1327</v>
      </c>
      <c r="B412" s="1539" t="s">
        <v>2079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2080</v>
      </c>
      <c r="C416" s="1537" t="s">
        <v>179</v>
      </c>
      <c r="E416" s="1538"/>
    </row>
    <row r="417" spans="1:5" ht="18">
      <c r="A417" s="1532" t="s">
        <v>1331</v>
      </c>
      <c r="B417" s="1519" t="s">
        <v>2081</v>
      </c>
      <c r="C417" s="1537" t="s">
        <v>179</v>
      </c>
      <c r="E417" s="1538"/>
    </row>
    <row r="418" spans="1:5" ht="18">
      <c r="A418" s="1577" t="s">
        <v>1332</v>
      </c>
      <c r="B418" s="1544" t="s">
        <v>2082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2022-10-24T08:12:03Z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