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3215" activeTab="2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OCHAKVANO" sheetId="5" r:id="rId5"/>
    <sheet name="list" sheetId="6" state="hidden" r:id="rId6"/>
    <sheet name="INF" sheetId="7" state="hidden" r:id="rId7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7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4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<sst xmlns="http://schemas.openxmlformats.org/spreadsheetml/2006/main" count="3171" uniqueCount="2181">
  <si>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</si>
  <si>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</si>
  <si>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</si>
  <si>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</si>
  <si>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</si>
  <si>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</si>
  <si>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</si>
  <si>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</si>
  <si>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</si>
  <si>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</si>
  <si>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</si>
  <si>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</si>
  <si>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</si>
  <si>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</si>
  <si>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</si>
  <si>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</si>
  <si>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</si>
  <si>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</si>
  <si>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</si>
  <si>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</si>
  <si>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</si>
  <si>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</si>
  <si>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</si>
  <si>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</si>
  <si>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</si>
  <si>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</si>
  <si>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</si>
  <si>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</si>
  <si>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</si>
  <si>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</si>
  <si>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</si>
  <si>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</si>
  <si>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</si>
  <si>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</si>
  <si>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</si>
  <si>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</si>
  <si>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</si>
  <si>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</si>
  <si>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</si>
  <si>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</si>
  <si>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</si>
  <si>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</si>
  <si>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</si>
  <si>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</si>
  <si>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</si>
  <si>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</si>
  <si>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</si>
  <si>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</si>
  <si>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</si>
  <si>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</si>
  <si>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</si>
  <si>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</si>
  <si>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</si>
  <si>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</si>
  <si>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</si>
  <si>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</si>
  <si>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</si>
  <si>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</si>
  <si>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</si>
  <si>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</si>
  <si>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</si>
  <si>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</si>
  <si>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</si>
  <si>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</si>
  <si>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</si>
  <si>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</si>
  <si>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</si>
  <si>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</si>
  <si>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</si>
  <si>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</si>
  <si>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</si>
  <si>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</si>
  <si>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</si>
  <si>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</si>
  <si>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</si>
  <si>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</si>
  <si>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</si>
  <si>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</si>
  <si>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</si>
  <si>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</si>
  <si>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</si>
  <si>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</si>
  <si>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</si>
  <si>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</si>
  <si>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</si>
  <si>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</si>
  <si>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</si>
  <si>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</si>
  <si>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</si>
  <si>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</si>
  <si>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</si>
  <si>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</si>
  <si>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</si>
  <si>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</si>
  <si>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</si>
  <si>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</si>
  <si>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</si>
  <si>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</si>
  <si>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</si>
  <si>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</si>
  <si>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</si>
  <si>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</si>
  <si>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</si>
  <si>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</si>
  <si>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</si>
  <si>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</si>
  <si>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</si>
  <si>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</si>
  <si>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</si>
  <si>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</si>
  <si>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</si>
  <si>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</si>
  <si>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</si>
  <si>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</si>
  <si>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</si>
  <si>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</si>
  <si>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</si>
  <si>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</si>
  <si>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</si>
  <si>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</si>
  <si>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</si>
  <si>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</si>
  <si>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</si>
  <si>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</si>
  <si>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</si>
  <si>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</si>
  <si>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</si>
  <si>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</si>
  <si>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</si>
  <si>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</si>
  <si>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</si>
  <si>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</si>
  <si>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</si>
  <si>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</si>
  <si>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</si>
  <si>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</si>
  <si>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</si>
  <si>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</si>
  <si>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</si>
  <si>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</si>
  <si>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</si>
  <si>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</si>
  <si>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</si>
  <si>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</si>
  <si>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</si>
  <si>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</si>
  <si>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</si>
  <si>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</si>
  <si>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</si>
  <si>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</si>
  <si>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</si>
  <si>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</si>
  <si>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</si>
  <si>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</si>
  <si>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</si>
  <si>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</si>
  <si>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</si>
  <si>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</si>
  <si>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</si>
  <si>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</si>
  <si>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</si>
  <si>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</si>
  <si>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</si>
  <si>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</si>
  <si>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</si>
  <si>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</si>
  <si>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</si>
  <si>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</si>
  <si>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</si>
  <si>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</si>
  <si>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</si>
  <si>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</si>
  <si>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</si>
  <si>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</si>
  <si>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</si>
  <si>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</si>
  <si>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</si>
  <si>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</si>
  <si>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</si>
  <si>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</si>
  <si>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</si>
  <si>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</si>
  <si>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</si>
  <si>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</si>
  <si>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</si>
  <si>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</si>
  <si>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</si>
  <si>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</si>
  <si>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</si>
  <si>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</si>
  <si>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</si>
  <si>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</si>
  <si>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</si>
  <si>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</si>
  <si>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</si>
  <si>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</si>
  <si>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</si>
  <si>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</si>
  <si>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</si>
  <si>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</si>
  <si>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</si>
  <si>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</si>
  <si>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</si>
  <si>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</si>
  <si>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</si>
  <si>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</si>
  <si>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</si>
  <si>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</si>
  <si>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</si>
  <si>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</si>
  <si>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</si>
  <si>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</si>
  <si>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</si>
  <si>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</si>
  <si>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</si>
  <si>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</si>
  <si>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</si>
  <si>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</si>
  <si>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</si>
  <si>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</si>
  <si>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</si>
  <si>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</si>
  <si>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</si>
  <si>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</si>
  <si>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</si>
  <si>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</si>
  <si>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</si>
  <si>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</si>
  <si>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</si>
  <si>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</si>
  <si>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</si>
  <si>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</si>
  <si>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</si>
  <si>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</si>
  <si>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</si>
  <si>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</si>
  <si>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</si>
  <si>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</si>
  <si>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</si>
  <si>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</si>
  <si>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</si>
  <si>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</si>
  <si>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</si>
  <si>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</si>
  <si>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</si>
  <si>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</si>
  <si>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</si>
  <si>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</si>
  <si>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</si>
  <si>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</si>
  <si>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</si>
  <si>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</si>
  <si>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</si>
  <si>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</si>
  <si>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</si>
  <si>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</si>
  <si>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</si>
  <si>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</si>
  <si>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</si>
  <si>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</si>
  <si>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</si>
  <si>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</si>
  <si>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</si>
  <si>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</si>
  <si>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</si>
  <si>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</si>
  <si>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</si>
  <si>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</si>
  <si>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</si>
  <si>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</si>
  <si>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</si>
  <si>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</si>
  <si>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</si>
  <si>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</si>
  <si>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</si>
  <si>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</si>
  <si>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</si>
  <si>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</si>
  <si>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</si>
  <si>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</si>
  <si>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</si>
  <si>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</si>
  <si>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</si>
  <si>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</si>
  <si>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</si>
  <si>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</si>
  <si>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</si>
  <si>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</si>
  <si>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</si>
  <si>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</si>
  <si>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</si>
  <si>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</si>
  <si>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</si>
  <si>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</si>
  <si>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</si>
  <si>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</si>
  <si>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</si>
  <si>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</si>
  <si>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</si>
  <si>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</si>
  <si>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</si>
  <si>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</si>
  <si>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</si>
  <si>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</si>
  <si>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</si>
  <si>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</si>
  <si>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</si>
  <si>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</si>
  <si>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</si>
  <si>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</si>
  <si>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</si>
  <si>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</si>
  <si>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</si>
  <si>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</si>
  <si>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</si>
  <si>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</si>
  <si>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</si>
  <si>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</si>
  <si>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</si>
  <si>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</si>
  <si>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</si>
  <si>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</si>
  <si>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</si>
  <si>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</si>
  <si>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</si>
  <si>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</si>
  <si>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</si>
  <si>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</si>
  <si>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</si>
  <si>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</si>
  <si>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</si>
  <si>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</si>
  <si>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</si>
  <si>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</si>
  <si>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</si>
  <si>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</si>
  <si>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</si>
  <si>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</si>
  <si>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</si>
  <si>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</si>
  <si>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</si>
  <si>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</si>
  <si>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</si>
  <si>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</si>
  <si>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</si>
  <si>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</si>
  <si>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</si>
  <si>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</si>
  <si>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</si>
  <si>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</si>
  <si>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</si>
  <si>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</si>
  <si>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</si>
  <si>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</si>
  <si>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</si>
  <si>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</si>
  <si>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</si>
  <si>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</si>
  <si>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</si>
  <si>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</si>
  <si>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</si>
  <si>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</si>
  <si>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</si>
  <si>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</si>
  <si>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</si>
  <si>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</si>
  <si>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</si>
  <si>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</si>
  <si>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</si>
  <si>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</si>
  <si>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</si>
  <si>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</si>
  <si>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</si>
  <si>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</si>
  <si>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</si>
  <si>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</si>
  <si>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</si>
  <si>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</si>
  <si>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</si>
  <si>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</si>
  <si>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</si>
  <si>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</si>
  <si>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</si>
  <si>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</si>
  <si>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</si>
  <si>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</si>
  <si>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</si>
  <si>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</si>
  <si>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</si>
  <si>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</si>
  <si>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</si>
  <si>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</si>
  <si>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</si>
  <si>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</si>
  <si>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</si>
  <si>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</si>
  <si>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</si>
  <si>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</si>
  <si>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</si>
  <si>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</si>
  <si>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</si>
  <si>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</si>
  <si>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</si>
  <si>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</si>
  <si>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</si>
  <si>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</si>
  <si>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</si>
  <si>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</si>
  <si>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</si>
  <si>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</si>
  <si>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</si>
  <si>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</si>
  <si>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</si>
  <si>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</si>
  <si>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</si>
  <si>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</si>
  <si>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</si>
  <si>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</si>
  <si>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</si>
  <si>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</si>
  <si>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</si>
  <si>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</si>
  <si>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</si>
  <si>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</si>
  <si>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</si>
  <si>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</si>
  <si>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</si>
  <si>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</si>
  <si>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</si>
  <si>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</si>
  <si>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</si>
  <si>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</si>
  <si>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</si>
  <si>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</si>
  <si>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</si>
  <si>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</si>
  <si>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</si>
  <si>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</si>
  <si>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</si>
  <si>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</si>
  <si>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</si>
  <si>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</si>
  <si>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</si>
  <si>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</si>
  <si>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</si>
  <si>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</si>
  <si>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</si>
  <si>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</si>
  <si>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</si>
  <si>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</si>
  <si>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</si>
  <si>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</si>
  <si>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</si>
  <si>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</si>
  <si>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</si>
  <si>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</si>
  <si>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</si>
  <si>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</si>
  <si>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</si>
  <si>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</si>
  <si>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</si>
  <si>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</si>
  <si>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</si>
  <si>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</si>
  <si>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</si>
  <si>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</si>
  <si>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</si>
  <si>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</si>
  <si>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</si>
  <si>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</si>
  <si>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</si>
  <si>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</si>
  <si>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</si>
  <si>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</si>
  <si>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</si>
  <si>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</si>
  <si>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</si>
  <si>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</si>
  <si>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</si>
  <si>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</si>
  <si>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</si>
  <si>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</si>
  <si>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</si>
  <si>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</si>
  <si>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</si>
  <si>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</si>
  <si>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</si>
  <si>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</si>
  <si>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</si>
  <si>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</si>
  <si>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</si>
  <si>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</si>
  <si>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</si>
  <si>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</si>
  <si>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</si>
  <si>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</si>
  <si>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</si>
  <si>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</si>
  <si>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</si>
  <si>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</si>
  <si>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</si>
  <si>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</si>
  <si>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</si>
  <si>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</si>
  <si>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</si>
  <si>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</si>
  <si>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</si>
  <si>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</si>
  <si>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</si>
  <si>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</si>
  <si>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</si>
  <si>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</si>
  <si>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</si>
  <si>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</si>
  <si>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</si>
  <si>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</si>
  <si>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</si>
  <si>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</si>
  <si>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</si>
  <si>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</si>
  <si>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</si>
  <si>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</si>
  <si>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</si>
  <si>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</si>
  <si>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</si>
  <si>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</si>
  <si>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</si>
  <si>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</si>
  <si>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</si>
  <si>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</si>
  <si>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</si>
  <si>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</si>
  <si>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</si>
  <si>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</si>
  <si>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</si>
  <si>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</si>
  <si>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</si>
  <si>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</si>
  <si>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</si>
  <si>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</si>
  <si>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</si>
  <si>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</si>
  <si>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</si>
  <si>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</si>
  <si>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</si>
  <si>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</si>
  <si>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</si>
  <si>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</si>
  <si>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</si>
  <si>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</si>
  <si>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</si>
  <si>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</si>
  <si>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</si>
  <si>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</si>
  <si>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</si>
  <si>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</si>
  <si>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</si>
  <si>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</si>
  <si>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</si>
  <si>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</si>
  <si>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</si>
  <si>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</si>
  <si>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</si>
  <si>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</si>
  <si>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</si>
  <si>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</si>
  <si>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</si>
  <si>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</si>
  <si>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</si>
  <si>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</si>
  <si>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</si>
  <si>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</si>
  <si>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</si>
  <si>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</si>
  <si>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</si>
  <si>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</si>
  <si>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</si>
  <si>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</si>
  <si>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</si>
  <si>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</si>
  <si>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</si>
  <si>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</si>
  <si>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</si>
  <si>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</si>
  <si>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</si>
  <si>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</si>
  <si>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</si>
  <si>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</si>
  <si>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</si>
  <si>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</si>
  <si>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</si>
  <si>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</si>
  <si>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</si>
  <si>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</si>
  <si>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</si>
  <si>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</si>
  <si>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</si>
  <si>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</si>
  <si>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</si>
  <si>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</si>
  <si>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</si>
  <si>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</si>
  <si>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</si>
  <si>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</si>
  <si>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</si>
  <si>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</si>
  <si>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</si>
  <si>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</si>
  <si>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</si>
  <si>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</si>
  <si>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</si>
  <si>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</si>
  <si>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</si>
  <si>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</si>
  <si>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</si>
  <si>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</si>
  <si>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</si>
  <si>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</si>
  <si>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</si>
  <si>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</si>
  <si>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</si>
  <si>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</si>
  <si>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</si>
  <si>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</si>
  <si>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</si>
  <si>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</si>
  <si>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</si>
  <si>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</si>
  <si>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</si>
  <si>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</si>
  <si>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</si>
  <si>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</si>
  <si>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</si>
  <si>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</si>
  <si>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</si>
  <si>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</si>
  <si>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</si>
  <si>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</si>
  <si>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</si>
  <si>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</si>
  <si>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</si>
  <si>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</si>
  <si>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</si>
  <si>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</si>
  <si>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</si>
  <si>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</si>
  <si>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</si>
  <si>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</si>
  <si>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</si>
  <si>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</si>
  <si>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</si>
  <si>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</si>
  <si>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</si>
  <si>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</si>
  <si>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</si>
  <si>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</si>
  <si>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</si>
  <si>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</si>
  <si>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</si>
  <si>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</si>
  <si>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</si>
  <si>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</si>
  <si>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</si>
  <si>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</si>
  <si>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</si>
  <si>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</si>
  <si>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</si>
  <si>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</si>
  <si>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</si>
  <si>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</si>
  <si>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</si>
  <si>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</si>
  <si>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</si>
  <si>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</si>
  <si>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</si>
  <si>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</si>
  <si>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</si>
  <si>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</si>
  <si>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</si>
  <si>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</si>
  <si>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</si>
  <si>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</si>
  <si>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</si>
  <si>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</si>
  <si>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</si>
  <si>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</si>
  <si>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</si>
  <si>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</si>
  <si>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</si>
  <si>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</si>
  <si>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</si>
  <si>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</si>
  <si>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</si>
  <si>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</si>
  <si>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</si>
  <si>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</si>
  <si>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</si>
  <si>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</si>
  <si>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</si>
  <si>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</si>
  <si>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</si>
  <si>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</si>
  <si>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</si>
  <si>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</si>
  <si>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</si>
  <si>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</si>
  <si>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</si>
  <si>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</si>
  <si>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</si>
  <si>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</si>
  <si>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</si>
  <si>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</si>
  <si>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</si>
  <si>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</si>
  <si>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</si>
  <si>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</si>
  <si>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</si>
  <si>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</si>
  <si>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</si>
  <si>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</si>
  <si>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</si>
  <si>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</si>
  <si>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</si>
  <si>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</si>
  <si>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</si>
  <si>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</si>
  <si>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</si>
  <si>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</si>
  <si>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</si>
  <si>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</si>
  <si>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</si>
  <si>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</si>
  <si>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</si>
  <si>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</si>
  <si>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</si>
  <si>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</si>
  <si>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</si>
  <si>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</si>
  <si>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</si>
  <si>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</si>
  <si>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</si>
  <si>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</si>
  <si>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</si>
  <si>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</si>
  <si>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</si>
  <si>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</si>
  <si>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</si>
  <si>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</si>
  <si>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</si>
  <si>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</si>
  <si>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</si>
  <si>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</si>
  <si>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</si>
  <si>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</si>
  <si>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</si>
  <si>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</si>
  <si>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</si>
  <si>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</si>
  <si>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</si>
  <si>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</si>
  <si>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</si>
  <si>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</si>
  <si>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</si>
  <si>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</si>
  <si>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</si>
  <si>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</si>
  <si>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</si>
  <si>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</si>
  <si>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</si>
  <si>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</si>
  <si>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</si>
  <si>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</si>
  <si>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</si>
  <si>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</si>
  <si>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</si>
  <si>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</si>
  <si>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</si>
  <si>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</si>
  <si>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</si>
  <si>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</si>
  <si>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</si>
  <si>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</si>
  <si>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</si>
  <si>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</si>
  <si>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</si>
  <si>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</si>
  <si>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</si>
  <si>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</si>
  <si>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</si>
  <si>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</si>
  <si>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</si>
  <si>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</si>
  <si>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</si>
  <si>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</si>
  <si>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</si>
  <si>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</si>
  <si>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</si>
  <si>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</si>
  <si>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</si>
  <si>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</si>
  <si>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</si>
  <si>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</si>
  <si>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</si>
  <si>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</si>
  <si>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</si>
  <si>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</si>
  <si>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</si>
  <si>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</si>
  <si>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</si>
  <si>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</si>
  <si>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</si>
  <si>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</si>
  <si>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</si>
  <si>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</si>
  <si>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</si>
  <si>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</si>
  <si>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</si>
  <si>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</si>
  <si>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</si>
  <si>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</si>
  <si>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</si>
  <si>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</si>
  <si>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</si>
  <si>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</si>
  <si>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</si>
  <si>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</si>
  <si>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</si>
  <si>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</si>
  <si>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</si>
  <si>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</si>
  <si>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</si>
  <si>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</si>
  <si>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</si>
  <si>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</si>
  <si>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</si>
  <si>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</si>
  <si>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</si>
  <si>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</si>
  <si>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</si>
  <si>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</si>
  <si>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</si>
  <si>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</si>
  <si>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</si>
  <si>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</si>
  <si>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</si>
  <si>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</si>
  <si>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</si>
  <si>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</si>
  <si>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</si>
  <si>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</si>
  <si>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</si>
  <si>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</si>
  <si>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</si>
  <si>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</si>
  <si>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</si>
  <si>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</si>
  <si>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</si>
  <si>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</si>
  <si>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</si>
  <si>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</si>
  <si>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</si>
  <si>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</si>
  <si>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</si>
  <si>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</si>
  <si>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</si>
  <si>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</si>
  <si>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</si>
  <si>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</si>
  <si>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</si>
  <si>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</si>
  <si>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</si>
  <si>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</si>
  <si>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</si>
  <si>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</si>
  <si>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</si>
  <si>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</si>
  <si>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</si>
  <si>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</si>
  <si>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</si>
  <si>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</si>
  <si>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</si>
  <si>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</si>
  <si>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</si>
  <si>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</si>
  <si>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</si>
  <si>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</si>
  <si>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</si>
  <si>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</si>
  <si>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</si>
  <si>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</si>
  <si>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</si>
  <si>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</si>
  <si>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</si>
  <si>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</si>
  <si>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</si>
  <si>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</si>
  <si>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</si>
  <si>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</si>
  <si>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</si>
  <si>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</si>
  <si>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</si>
  <si>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</si>
  <si>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</si>
  <si>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</si>
  <si>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</si>
  <si>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</si>
  <si>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</si>
  <si>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</si>
  <si>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</si>
  <si>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</si>
  <si>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</si>
  <si>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</si>
  <si>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</si>
  <si>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</si>
  <si>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</si>
  <si>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</si>
  <si>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</si>
  <si>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</si>
  <si>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</si>
  <si>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</si>
  <si>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</si>
  <si>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</si>
  <si>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</si>
  <si>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</si>
  <si>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</si>
  <si>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</si>
  <si>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</si>
  <si>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</si>
  <si>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</si>
  <si>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</si>
  <si>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</si>
  <si>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</si>
  <si>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</si>
  <si>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</si>
  <si>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</si>
  <si>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</si>
  <si>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</si>
  <si>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</si>
  <si>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</si>
  <si>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</si>
  <si>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</si>
  <si>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</si>
  <si>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</si>
  <si>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</si>
  <si>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</si>
  <si>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</si>
  <si>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</si>
  <si>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</si>
  <si>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</si>
  <si>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</si>
  <si>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</si>
  <si>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</si>
  <si>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</si>
  <si>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</si>
  <si>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</si>
  <si>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</si>
  <si>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</si>
  <si>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</si>
  <si>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</si>
  <si>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</si>
  <si>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</si>
  <si>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</si>
  <si>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</si>
  <si>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</si>
  <si>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</si>
  <si>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</si>
  <si>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</si>
  <si>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</si>
  <si>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</si>
  <si>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</si>
  <si>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</si>
  <si>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</si>
  <si>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</si>
  <si>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</si>
  <si>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</si>
  <si>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</si>
  <si>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</si>
  <si>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</si>
  <si>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</si>
  <si>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</si>
  <si>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</si>
  <si>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</si>
  <si>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</si>
  <si>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</si>
  <si>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</si>
  <si>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</si>
  <si>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</si>
  <si>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</si>
  <si>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</si>
  <si>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</si>
  <si>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</si>
  <si>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</si>
  <si>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</si>
  <si>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</si>
  <si>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</si>
  <si>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</si>
  <si>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</si>
  <si>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</si>
  <si>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</si>
  <si>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</si>
  <si>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</si>
  <si>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</si>
  <si>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</si>
  <si>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</si>
  <si>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</si>
  <si>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</si>
  <si>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</si>
  <si>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</si>
  <si>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</si>
  <si>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</si>
  <si>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</si>
  <si>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</si>
  <si>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</si>
  <si>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</si>
  <si>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</si>
  <si>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</si>
  <si>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</si>
  <si>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</si>
  <si>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</si>
  <si>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</si>
  <si>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</si>
  <si>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</si>
  <si>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</si>
  <si>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</si>
  <si>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</si>
  <si>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</si>
  <si>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</si>
  <si>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</si>
  <si>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</si>
  <si>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</si>
  <si>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</si>
  <si>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</si>
  <si>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</si>
  <si>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</si>
  <si>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</si>
  <si>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</si>
  <si>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</si>
  <si>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</si>
  <si>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</si>
  <si>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</si>
  <si>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</si>
  <si>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</si>
  <si>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</si>
  <si>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</si>
  <si>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</si>
  <si>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</si>
  <si>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</si>
  <si>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</si>
  <si>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</si>
  <si>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</si>
  <si>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</si>
  <si>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</si>
  <si>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</si>
  <si>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</si>
  <si>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</si>
  <si>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</si>
  <si>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</si>
  <si>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</si>
  <si>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</si>
  <si>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</si>
  <si>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</si>
  <si>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</si>
  <si>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</si>
  <si>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</si>
  <si>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</si>
  <si>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</si>
  <si>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</si>
  <si>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</si>
  <si>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</si>
  <si>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</si>
  <si>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</si>
  <si>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</si>
  <si>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</si>
  <si>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</si>
  <si>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</si>
  <si>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</si>
  <si>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</si>
  <si>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</si>
  <si>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</si>
  <si>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</si>
  <si>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</si>
  <si>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</si>
  <si>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</si>
  <si>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</si>
  <si>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</si>
  <si>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</si>
  <si>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</si>
  <si>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</si>
  <si>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</si>
  <si>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</si>
  <si>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</si>
  <si>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</si>
  <si>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</si>
  <si>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</si>
  <si>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</si>
  <si>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</si>
  <si>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</si>
  <si>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</si>
  <si>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</si>
  <si>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</si>
  <si>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</si>
  <si>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</si>
  <si>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</si>
  <si>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</si>
  <si>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</si>
  <si>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</si>
  <si>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</si>
  <si>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</si>
  <si>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</si>
  <si>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</si>
  <si>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</si>
  <si>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</si>
  <si>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</si>
  <si>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</si>
  <si>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</si>
  <si>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</si>
  <si>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</si>
  <si>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</si>
  <si>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</si>
  <si>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</si>
  <si>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</si>
  <si>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</si>
  <si>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</si>
  <si>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</si>
  <si>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</si>
  <si>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</si>
  <si>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</si>
  <si>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</si>
  <si>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</si>
  <si>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</si>
  <si>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</si>
  <si>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</si>
  <si>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</si>
  <si>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</si>
  <si>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</si>
  <si>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</si>
  <si>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</si>
  <si>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</si>
  <si>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</si>
  <si>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</si>
  <si>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</si>
  <si>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</si>
  <si>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</si>
  <si>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</si>
  <si>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</si>
  <si>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</si>
  <si>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</si>
  <si>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</si>
  <si>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</si>
  <si>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</si>
  <si>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</si>
  <si>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</si>
  <si>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</si>
  <si>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</si>
  <si>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</si>
  <si>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</si>
  <si>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</si>
  <si>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</si>
  <si>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</si>
  <si>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</si>
  <si>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</si>
  <si>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</si>
  <si>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</si>
  <si>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</si>
  <si>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</si>
  <si>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</si>
  <si>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</si>
  <si>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</si>
  <si>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</si>
  <si>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</si>
  <si>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</si>
  <si>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</si>
  <si>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</si>
  <si>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</si>
  <si>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</si>
  <si>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</si>
  <si>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</si>
  <si>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</si>
  <si>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</si>
  <si>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</si>
  <si>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</si>
  <si>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</si>
  <si>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</si>
  <si>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</si>
  <si>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</si>
  <si>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</si>
  <si>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</si>
  <si>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</si>
  <si>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</si>
  <si>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</si>
  <si>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</si>
  <si>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</si>
  <si>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</si>
  <si>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</si>
  <si>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</si>
  <si>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</si>
  <si>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</si>
  <si>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</si>
  <si>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</si>
  <si>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</si>
  <si>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</si>
  <si>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</si>
  <si>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</si>
  <si>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</si>
  <si>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</si>
  <si>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</si>
  <si>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</si>
  <si>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</si>
  <si>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</si>
  <si>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</si>
  <si>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</si>
  <si>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</si>
  <si>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</si>
  <si>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</si>
  <si>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</si>
  <si>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</si>
  <si>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</si>
  <si>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</si>
  <si>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</si>
  <si>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</si>
  <si>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</si>
  <si>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</si>
  <si>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</si>
  <si>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</si>
  <si>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</si>
  <si>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</si>
  <si>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</si>
  <si>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</si>
  <si>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</si>
  <si>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</si>
  <si>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</si>
  <si>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</si>
  <si>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</si>
  <si>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</si>
  <si>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</si>
  <si>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</si>
  <si>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</si>
  <si>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</si>
  <si>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</si>
  <si>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</si>
  <si>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</si>
  <si>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</si>
  <si>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</si>
  <si>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</si>
  <si>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</si>
  <si>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</si>
  <si>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</si>
  <si>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</si>
  <si>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</si>
  <si>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</si>
  <si>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</si>
  <si>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</si>
  <si>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</si>
  <si>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</si>
  <si>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</si>
  <si>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</si>
  <si>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</si>
  <si>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</si>
  <si>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</si>
  <si>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</si>
  <si>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</si>
  <si>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</si>
  <si>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</si>
  <si>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</si>
  <si>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</si>
  <si>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</si>
  <si>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</si>
  <si>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</si>
  <si>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</si>
  <si>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</si>
  <si>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</si>
  <si>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</si>
  <si>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</si>
  <si>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</si>
  <si>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</si>
  <si>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</si>
  <si>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</si>
  <si>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</si>
  <si>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</si>
  <si>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</si>
  <si>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</si>
  <si>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</si>
  <si>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</si>
  <si>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</si>
  <si>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</si>
  <si>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</si>
  <si>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</si>
  <si>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</si>
  <si>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</si>
  <si>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</si>
  <si>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</si>
  <si>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</si>
  <si>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</si>
  <si>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</si>
  <si>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</si>
  <si>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</si>
  <si>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</si>
  <si>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</si>
  <si>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</si>
  <si>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</si>
  <si>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</si>
  <si>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</si>
  <si>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</si>
  <si>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</si>
  <si>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</si>
  <si>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</si>
  <si>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</si>
  <si>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</si>
  <si>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</si>
  <si>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</si>
  <si>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</si>
  <si>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</si>
  <si>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</si>
  <si>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</si>
  <si>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</si>
  <si>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</si>
  <si>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</si>
  <si>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</si>
  <si>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</si>
  <si>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</si>
  <si>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</si>
  <si>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</si>
  <si>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</si>
  <si>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</si>
  <si>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</si>
  <si>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</si>
  <si>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</si>
  <si>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</si>
  <si>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</si>
  <si>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</si>
  <si>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</si>
  <si>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</si>
  <si>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</si>
  <si>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</si>
  <si>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</si>
  <si>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</si>
  <si>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</si>
  <si>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</si>
  <si>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</si>
  <si>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</si>
  <si>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</si>
  <si>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</si>
  <si>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</si>
  <si>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</si>
  <si>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</si>
  <si>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</si>
  <si>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</si>
  <si>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</si>
  <si>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</si>
  <si>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</si>
  <si>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</si>
  <si>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</si>
  <si>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</si>
  <si>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</si>
  <si>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</si>
  <si>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</si>
  <si>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</si>
  <si>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</si>
  <si>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</si>
  <si>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</si>
  <si>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</si>
  <si>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</si>
  <si>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</si>
  <si>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</si>
  <si>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</si>
  <si>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</si>
  <si>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</si>
  <si>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</si>
  <si>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</si>
  <si>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</si>
  <si>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</si>
  <si>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</si>
  <si>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</si>
  <si>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</si>
  <si>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</si>
  <si>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</si>
  <si>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</si>
  <si>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</si>
  <si>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</si>
  <si>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</si>
  <si>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</si>
  <si>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</si>
  <si>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</si>
  <si>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</si>
  <si>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</si>
  <si>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</si>
  <si>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</si>
  <si>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</si>
  <si>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</si>
  <si>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</si>
  <si>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</si>
  <si>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</si>
  <si>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</si>
  <si>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</si>
  <si>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</si>
  <si>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</si>
  <si>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</si>
  <si>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</si>
  <si>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</si>
  <si>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</si>
  <si>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</si>
  <si>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</si>
  <si>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</si>
  <si>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</si>
  <si>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</si>
  <si>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</si>
  <si>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</si>
  <si>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</si>
  <si>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</si>
  <si>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</si>
  <si>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</si>
  <si>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</si>
  <si>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</si>
  <si>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</si>
  <si>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</si>
  <si>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</si>
  <si>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</si>
  <si>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</si>
  <si>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</si>
  <si>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</si>
  <si>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</si>
  <si>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</si>
  <si>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</si>
  <si>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</si>
  <si>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</si>
  <si>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</si>
  <si>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</si>
  <si>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</si>
  <si>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</si>
  <si>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</si>
  <si>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</si>
  <si>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</si>
  <si>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</si>
  <si>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</si>
  <si>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</si>
  <si>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</si>
  <si>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</si>
  <si>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</si>
  <si>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</si>
  <si>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</si>
  <si>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</si>
  <si>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</si>
  <si>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</si>
  <si>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</si>
  <si>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</si>
  <si>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</si>
  <si>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</si>
  <si>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</si>
  <si>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</si>
  <si>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</si>
  <si>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</si>
  <si>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</si>
  <si>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</si>
  <si>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</si>
  <si>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</si>
  <si>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</si>
  <si>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</si>
  <si>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</si>
  <si>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</si>
  <si>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</si>
  <si>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</si>
  <si>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</si>
  <si>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</si>
  <si>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</si>
  <si>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</si>
  <si>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</si>
  <si>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</si>
  <si>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</si>
  <si>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</si>
  <si>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</si>
  <si>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</si>
  <si>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</si>
  <si>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</si>
  <si>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</si>
  <si>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</si>
  <si>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</si>
  <si>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</si>
  <si>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</si>
  <si>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</si>
  <si>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</si>
  <si>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</si>
  <si>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</si>
  <si>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</si>
  <si>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</si>
  <si>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</si>
  <si>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</si>
  <si>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</si>
  <si>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</si>
  <si>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</si>
  <si>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</si>
  <si>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</si>
  <si>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</si>
  <si>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</si>
  <si>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</si>
  <si>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</si>
  <si>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</si>
  <si>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</si>
  <si>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</si>
  <si>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</si>
  <si>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</si>
  <si>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</si>
  <si>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</si>
  <si>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</si>
  <si>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</si>
  <si>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</si>
  <si>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</si>
  <si>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</si>
  <si>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</si>
  <si>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</si>
  <si>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</si>
  <si>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</si>
  <si>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</si>
  <si>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</si>
  <si>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</si>
  <si>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</si>
  <si>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</si>
  <si>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</si>
  <si>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</si>
  <si>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</si>
  <si>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</si>
  <si>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</si>
  <si>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</si>
  <si>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</si>
  <si>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</si>
  <si>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</si>
  <si>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</si>
  <si>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</si>
  <si>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</si>
  <si>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</si>
  <si>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</si>
  <si>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</si>
  <si>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</si>
  <si>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</si>
  <si>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</si>
  <si>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</si>
  <si>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</si>
  <si>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</si>
  <si>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</si>
  <si>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</si>
  <si>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</si>
  <si>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</si>
  <si>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</si>
  <si>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</si>
  <si>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</si>
  <si>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</si>
  <si>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</si>
  <si>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</si>
  <si>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</si>
  <si>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</si>
  <si>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</si>
  <si>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</si>
  <si>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</si>
  <si>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</si>
  <si>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</si>
  <si>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</si>
  <si>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</si>
  <si>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</si>
  <si>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</si>
  <si>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</si>
  <si>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</si>
  <si>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</si>
  <si>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</si>
  <si>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</si>
  <si>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</si>
  <si>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</si>
  <si>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</si>
  <si>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</si>
  <si>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</si>
  <si>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</si>
  <si>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</si>
  <si>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</si>
  <si>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</si>
  <si>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</si>
  <si>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</si>
  <si>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</si>
  <si>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</si>
  <si>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</si>
  <si>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</si>
  <si>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</si>
  <si>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</si>
  <si>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</si>
  <si>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</si>
  <si>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</si>
  <si>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</si>
  <si>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</si>
  <si>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</si>
  <si>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</si>
  <si>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</si>
  <si>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</si>
  <si>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</si>
  <si>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</si>
  <si>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</si>
  <si>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</si>
  <si>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</si>
  <si>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</si>
  <si>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</si>
  <si>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</si>
  <si>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</si>
  <si>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</si>
  <si>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</si>
  <si>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</si>
  <si>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</si>
  <si>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</si>
  <si>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</si>
  <si>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</si>
  <si>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</si>
  <si>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</si>
  <si>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</si>
  <si>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</si>
  <si>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</si>
  <si>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</si>
  <si>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</si>
  <si>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</si>
  <si>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</si>
  <si>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</si>
  <si>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</si>
  <si>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</si>
  <si>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</si>
  <si>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</si>
  <si>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</si>
  <si>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</si>
  <si>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</si>
  <si>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</si>
  <si>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</si>
  <si>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</si>
  <si>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</si>
  <si>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</si>
  <si>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</si>
  <si>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</si>
  <si>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</si>
  <si>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</si>
  <si>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</si>
  <si>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</si>
  <si>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</si>
  <si>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</si>
  <si>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</si>
  <si>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</si>
  <si>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</si>
  <si>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</si>
  <si>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</si>
  <si>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</si>
  <si>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</si>
  <si>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</si>
  <si>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</si>
  <si>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</si>
  <si>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</si>
  <si>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</si>
  <si>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</si>
  <si>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</si>
  <si>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</si>
  <si>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</si>
  <si>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</si>
  <si>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</si>
  <si>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</si>
  <si>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</si>
  <si>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</si>
  <si>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</si>
  <si>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</si>
  <si>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</si>
  <si>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</si>
  <si>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</si>
  <si>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</si>
  <si>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</si>
  <si>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</si>
  <si>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</si>
  <si>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</si>
  <si>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</si>
  <si>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</si>
  <si>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</si>
  <si>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</si>
  <si>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</si>
  <si>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</si>
  <si>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</si>
  <si>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</si>
  <si>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</si>
  <si>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</si>
  <si>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</si>
  <si>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</si>
  <si>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</si>
  <si>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</si>
  <si>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</si>
  <si>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</si>
  <si>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</si>
  <si>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</si>
  <si>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</si>
  <si>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</si>
  <si>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</si>
  <si>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</si>
  <si>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</si>
  <si>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</si>
  <si>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</si>
  <si>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</si>
  <si>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</si>
  <si>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</si>
  <si>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</si>
  <si>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</si>
  <si>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</si>
  <si>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</si>
  <si>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</si>
  <si>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</si>
  <si>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</si>
  <si>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</si>
  <si>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</si>
  <si>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</si>
  <si>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</si>
  <si>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</si>
  <si>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</si>
  <si>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</si>
  <si>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</si>
  <si>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</si>
  <si>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</si>
  <si>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</si>
  <si>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</si>
  <si>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</si>
  <si>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</si>
  <si>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</si>
  <si>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</si>
  <si>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</si>
  <si>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</si>
  <si>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</si>
  <si>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</si>
  <si>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</si>
  <si>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</si>
  <si>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</si>
  <si>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</si>
  <si>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</si>
  <si>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</si>
  <si>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</si>
  <si>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</si>
  <si>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</si>
  <si>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</si>
  <si>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</si>
  <si>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</si>
  <si>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</si>
  <si>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</si>
  <si>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</si>
  <si>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</si>
  <si>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</si>
  <si>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</si>
  <si>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</si>
  <si>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</si>
  <si>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</si>
  <si>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</si>
  <si>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</si>
  <si>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</si>
  <si>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</si>
  <si>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</si>
  <si>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</si>
  <si>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</si>
  <si>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</si>
  <si>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</si>
  <si>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</si>
  <si>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</si>
  <si>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</si>
  <si>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</si>
  <si>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</si>
  <si>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</si>
  <si>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</si>
  <si>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</si>
  <si>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</si>
  <si>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</si>
  <si>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</si>
  <si>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</si>
  <si>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</si>
  <si>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</si>
  <si>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</si>
  <si>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</si>
  <si>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</si>
  <si>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</si>
  <si>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</si>
  <si>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</si>
  <si>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</si>
  <si>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</si>
  <si>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</si>
  <si>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</si>
  <si>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</si>
  <si>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</si>
  <si>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</si>
  <si>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</si>
  <si>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</si>
  <si>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</si>
  <si>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</si>
  <si>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</si>
  <si>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</si>
  <si>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</si>
  <si>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</si>
  <si>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</si>
  <si>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</si>
  <si>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</si>
  <si>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</si>
  <si>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</si>
  <si>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</si>
  <si>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</si>
  <si>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</si>
  <si>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</si>
  <si>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</si>
  <si>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</si>
  <si>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</si>
  <si>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</si>
  <si>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</si>
  <si>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</si>
  <si>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</si>
  <si>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</si>
  <si>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</si>
  <si>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</si>
  <si>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</si>
  <si>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</si>
  <si>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</si>
  <si>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</si>
  <si>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</si>
  <si>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</si>
  <si>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</si>
  <si>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</si>
  <si>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</si>
  <si>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</si>
  <si>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</si>
  <si>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</si>
  <si>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</si>
  <si>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</si>
  <si>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</si>
  <si>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</si>
  <si>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</si>
  <si>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</si>
  <si>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</si>
  <si>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</si>
  <si>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</si>
  <si>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</si>
  <si>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</si>
  <si>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</si>
  <si>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</si>
  <si>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</si>
  <si>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</si>
  <si>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</si>
  <si>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</si>
  <si>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</si>
  <si>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</si>
  <si>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</si>
  <si>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</si>
  <si>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</si>
  <si>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</si>
  <si>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</si>
  <si>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</si>
  <si>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</si>
  <si>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</si>
  <si>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</si>
  <si>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</si>
  <si>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</si>
  <si>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</si>
  <si>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</si>
  <si>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</si>
  <si>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</si>
  <si>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</si>
  <si>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</si>
  <si>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</si>
  <si>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</si>
  <si>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</si>
  <si>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</si>
  <si>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</si>
  <si>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</si>
  <si>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</si>
  <si>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</si>
  <si>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</si>
  <si>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</si>
  <si>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</si>
  <si>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</si>
  <si>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</si>
  <si>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</si>
  <si>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</si>
  <si>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</si>
  <si>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</si>
  <si>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</si>
  <si>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</si>
  <si>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</si>
  <si>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</si>
  <si>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</si>
  <si>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</si>
  <si>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</si>
  <si>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</si>
  <si>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</si>
  <si>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</si>
  <si>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</si>
  <si>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</si>
  <si>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</si>
  <si>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</si>
  <si>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</si>
  <si>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</si>
  <si>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</si>
  <si>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</si>
  <si>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</si>
  <si>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</si>
  <si>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</si>
  <si>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</si>
  <si>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</si>
  <si>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</si>
  <si>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</si>
  <si>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</si>
  <si>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</si>
  <si>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</si>
  <si>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</si>
  <si>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</si>
  <si>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</si>
  <si>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</si>
  <si>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</si>
  <si>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</si>
  <si>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</si>
  <si>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</si>
  <si>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</si>
  <si>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</si>
  <si>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</si>
  <si>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</si>
  <si>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</si>
  <si>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</si>
  <si>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</si>
  <si>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</si>
  <si>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</si>
  <si>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</si>
  <si>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</si>
  <si>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</si>
  <si>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</si>
  <si>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</si>
  <si>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</si>
  <si>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</si>
  <si>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</si>
  <si>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</si>
  <si>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</si>
  <si>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</si>
  <si>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</si>
  <si>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ПОКАЗАТЕЛИ ОТ ЕБК</t>
  </si>
  <si>
    <t>Отчет към:</t>
  </si>
  <si>
    <t>(9)</t>
  </si>
  <si>
    <t>(10)</t>
  </si>
  <si>
    <t>(11)</t>
  </si>
  <si>
    <r>
      <rPr>
        <b/>
        <i/>
        <sz val="10"/>
        <color indexed="10"/>
        <rFont val="Arial Cyr"/>
        <family val="0"/>
      </rPr>
      <t>РАЗДЕЛ I.</t>
    </r>
    <r>
      <rPr>
        <b/>
        <i/>
        <sz val="10"/>
        <rFont val="Arial Cyr"/>
        <family val="0"/>
      </rPr>
      <t xml:space="preserve"> ПРИХОДИ, ПОМОЩИ И ДАРЕНИЯ (от §§01 до 48)</t>
    </r>
  </si>
  <si>
    <t>в т.ч.:</t>
  </si>
  <si>
    <t>Данък при придобиване на имущество по дарения и възмезден начин</t>
  </si>
  <si>
    <t>Постъпления от продажба на нефинансови активи</t>
  </si>
  <si>
    <r>
      <rPr>
        <b/>
        <i/>
        <sz val="10"/>
        <color indexed="10"/>
        <rFont val="Arial Cyr"/>
        <family val="0"/>
      </rPr>
      <t xml:space="preserve">РАЗДЕЛ II </t>
    </r>
    <r>
      <rPr>
        <b/>
        <i/>
        <sz val="10"/>
        <rFont val="Arial Cyr"/>
        <family val="0"/>
      </rPr>
      <t>РАЗХОДИ (§§ 01 до 57)</t>
    </r>
  </si>
  <si>
    <t>в т ч.:</t>
  </si>
  <si>
    <t>Разходи за лихви</t>
  </si>
  <si>
    <r>
      <t xml:space="preserve"> </t>
    </r>
    <r>
      <rPr>
        <i/>
        <sz val="10"/>
        <rFont val="Arial"/>
        <family val="2"/>
      </rPr>
      <t>Вътрешни (§21-00; §22-00; §29-00)</t>
    </r>
  </si>
  <si>
    <t xml:space="preserve"> Външни (§25-00; §26-00; §27-00, §28-00)</t>
  </si>
  <si>
    <t>Субсидии и др.текущи трансфери за нефинансови предприятия</t>
  </si>
  <si>
    <r>
      <rPr>
        <b/>
        <i/>
        <sz val="10"/>
        <color indexed="10"/>
        <rFont val="Arial Cyr"/>
        <family val="0"/>
      </rPr>
      <t>РАЗДЕЛ III</t>
    </r>
    <r>
      <rPr>
        <b/>
        <i/>
        <sz val="10"/>
        <color indexed="8"/>
        <rFont val="Arial CYR"/>
        <family val="0"/>
      </rPr>
      <t xml:space="preserve"> БЮДЖЕТНИ ВЗАИМООТНОШЕНИЯ - трансфери и временни безлихвени заеми  (&amp;&amp;31 до 78)</t>
    </r>
  </si>
  <si>
    <t>Временни безлихвени заеми между бюджети и сметки за средствата от Европейския съюз (нето)</t>
  </si>
  <si>
    <t>БЮДЖЕТНО САЛДО (дефицит/излишък) (I. - ІІ.+ ІІІ.)</t>
  </si>
  <si>
    <t>контрола</t>
  </si>
  <si>
    <r>
      <rPr>
        <b/>
        <i/>
        <sz val="10"/>
        <color indexed="10"/>
        <rFont val="Arial"/>
        <family val="2"/>
      </rPr>
      <t>РАЗДЕЛ IV</t>
    </r>
    <r>
      <rPr>
        <b/>
        <i/>
        <sz val="10"/>
        <rFont val="Arial"/>
        <family val="2"/>
      </rPr>
      <t>. ФИНАНСИРАНЕ НА БЮДЖЕТНОТО САЛДО</t>
    </r>
  </si>
  <si>
    <t>в т.ч. :</t>
  </si>
  <si>
    <r>
      <t xml:space="preserve">Заеми </t>
    </r>
    <r>
      <rPr>
        <i/>
        <sz val="10"/>
        <rFont val="Arial"/>
        <family val="2"/>
      </rPr>
      <t>от чужбина</t>
    </r>
    <r>
      <rPr>
        <sz val="10"/>
        <rFont val="Arial"/>
        <family val="2"/>
      </rPr>
      <t xml:space="preserve"> - нето (+/-)</t>
    </r>
  </si>
  <si>
    <r>
      <t>Заеми от банки и други лица</t>
    </r>
    <r>
      <rPr>
        <i/>
        <sz val="10"/>
        <rFont val="Arial"/>
        <family val="2"/>
      </rPr>
      <t xml:space="preserve"> в страната - </t>
    </r>
    <r>
      <rPr>
        <sz val="10"/>
        <rFont val="Arial"/>
        <family val="2"/>
      </rPr>
      <t>нето (+/-)</t>
    </r>
  </si>
  <si>
    <t>Събрани средства и извършени плащания за сметка на други бюджети, сметки и фондове - нето (+/-)</t>
  </si>
  <si>
    <t xml:space="preserve">Приватизация на дялове, акции и участия </t>
  </si>
  <si>
    <t>Покупко-продажба на държавни (общински) ценни книжа от бюджетни организации - нето  (+/-)</t>
  </si>
  <si>
    <t>Друго финансиране - нето (+/-)</t>
  </si>
  <si>
    <t>Чужди средства от държавни/общински предприятия (+/-)</t>
  </si>
  <si>
    <t>Чужди средства от други лица (небюджетни предприятия и физически лица) (+/-)</t>
  </si>
  <si>
    <t>Задължения по финансов лизинг и търговски кредит (+)</t>
  </si>
  <si>
    <t>Погашения по финансов лизинг и търговски кредит (-)</t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</si>
  <si>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</si>
  <si>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</si>
  <si>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Друго финансиране - операции с активи (+/-)</t>
  </si>
  <si>
    <t>Друго финансиране - операции с пасиви (+/-)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</si>
  <si>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</si>
  <si>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</si>
  <si>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t>Депозити и средства по сметки - нето (+/-)</t>
  </si>
  <si>
    <t>Преводи в процес на сетълмент (-/+)</t>
  </si>
  <si>
    <t>Преоценка на валутни наличности (нереализирани курсови разлики) по сметки и средства в страната (+/-)</t>
  </si>
  <si>
    <t>end</t>
  </si>
  <si>
    <t>Забележки:</t>
  </si>
  <si>
    <t xml:space="preserve">1. Данните се попълват в лева. </t>
  </si>
  <si>
    <t>5. На редовете за разделите от ЕБК (в жълт цвят)  се попълват данните общо за съотвения раздел, а на редовете след тях (в т.ч.) се попълват данни за избраните бюджетни позиции.</t>
  </si>
  <si>
    <t>(сбора от к.2 до к.11)</t>
  </si>
  <si>
    <r>
      <t>Погашения по заеми от др.лица в страната (-)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83-81; 83-82</t>
    </r>
  </si>
  <si>
    <t>Получени заеми от други лица в страната (+) §§ 83-71; 83-72</t>
  </si>
  <si>
    <r>
      <t>Погашения по заеми от банки в страната (-)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83-21; 83-22</t>
    </r>
  </si>
  <si>
    <r>
      <t>Получени заеми от банки в страната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 §§ 83-11; 83-12</t>
    </r>
  </si>
  <si>
    <t>Погашения по заеми от чужбина  (-)  §§ 80-17; 80-18; 80-37; 80-38; 80-57; 80-58; 80-98</t>
  </si>
  <si>
    <r>
      <t>Получени заеми от чужбина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§§ 80-11; 80-12; 80-31; 80-32; 80-51; 80-52; 80-97</t>
    </r>
  </si>
  <si>
    <t>възстановени трансфери за ЦБ (-)</t>
  </si>
  <si>
    <t>- получени трансфери (+/-)</t>
  </si>
  <si>
    <r>
      <t>4. При попълването на очакваното изпълнение по месеци, данните следва да представляват предвижданата оценка само за конкретния месец.</t>
    </r>
    <r>
      <rPr>
        <b/>
        <sz val="9"/>
        <rFont val="Hebar"/>
        <family val="0"/>
      </rPr>
      <t>Очакваните оценки по месеци представляват изменение на съответния параграф за конкретния месец, поради което могат да бъдат и с положителен, и с отрицателен знак, вкл. по отношение на наличностите в края на периода</t>
    </r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</si>
  <si>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</si>
  <si>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</si>
  <si>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</si>
  <si>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</si>
  <si>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</si>
  <si>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</si>
  <si>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</si>
  <si>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</si>
  <si>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</si>
  <si>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</si>
  <si>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</si>
  <si>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</si>
  <si>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</si>
  <si>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</si>
  <si>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</si>
  <si>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</si>
  <si>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</si>
  <si>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</si>
  <si>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</si>
  <si>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</si>
  <si>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</si>
  <si>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</si>
  <si>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</si>
  <si>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</si>
  <si>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</si>
  <si>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</si>
  <si>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</si>
  <si>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</si>
  <si>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</si>
  <si>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</si>
  <si>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</si>
  <si>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</si>
  <si>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</si>
  <si>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</si>
  <si>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</si>
  <si>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</si>
  <si>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</si>
  <si>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</si>
  <si>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</si>
  <si>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</si>
  <si>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</si>
  <si>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</si>
  <si>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</si>
  <si>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</si>
  <si>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</si>
  <si>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</si>
  <si>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</si>
  <si>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</si>
  <si>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</si>
  <si>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</si>
  <si>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</si>
  <si>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</si>
  <si>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</si>
  <si>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</si>
  <si>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</si>
  <si>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</si>
  <si>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</si>
  <si>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</si>
  <si>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</si>
  <si>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</si>
  <si>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</si>
  <si>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</si>
  <si>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</si>
  <si>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</si>
  <si>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</si>
  <si>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</si>
  <si>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</si>
  <si>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</si>
  <si>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</si>
  <si>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</si>
  <si>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</si>
  <si>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</si>
  <si>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</si>
  <si>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</si>
  <si>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</si>
  <si>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</si>
  <si>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</si>
  <si>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</si>
  <si>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</si>
  <si>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</si>
  <si>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</si>
  <si>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</si>
  <si>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Община:</t>
  </si>
  <si>
    <t>Код по ЕБК:</t>
  </si>
  <si>
    <t>Държавни дейности</t>
  </si>
  <si>
    <t>в т. ч.</t>
  </si>
  <si>
    <t>Местни дейности</t>
  </si>
  <si>
    <t>Всичко</t>
  </si>
  <si>
    <t>по срочни депозити</t>
  </si>
  <si>
    <t>Всичко наличности по бюджета, в това число от:</t>
  </si>
  <si>
    <t>I. Наличности от приходи, помощи и дарения</t>
  </si>
  <si>
    <t xml:space="preserve">  - от такса за битови отпадъци </t>
  </si>
  <si>
    <r>
      <t xml:space="preserve">II. Наличности от трансфери между бюджета на бюджетната организация и ЦБ </t>
    </r>
    <r>
      <rPr>
        <i/>
        <sz val="12"/>
        <color indexed="8"/>
        <rFont val="Times New Roman"/>
        <family val="1"/>
      </rPr>
      <t>(от §31-00), предоставени през текущата година, в т. ч. от:</t>
    </r>
  </si>
  <si>
    <t>1. обща субсидия и други трансфери за държавни дейности</t>
  </si>
  <si>
    <t xml:space="preserve">2. обща изравнителна субсидия </t>
  </si>
  <si>
    <t>3. трансфер за зимно поддържане и снегопочистване</t>
  </si>
  <si>
    <t>4. целева субсидия за капиталови разходи</t>
  </si>
  <si>
    <t>5. трансфери за други целеви разходи от ЦБ</t>
  </si>
  <si>
    <t>IV. Наличности от временни безлихвени заеми (§74-78 от ЕБК)</t>
  </si>
  <si>
    <t>V. Наличности от дълг ( заеми и емисии на ЦК)</t>
  </si>
  <si>
    <t>1. Преходен остатък от приходи, помощи и дарения</t>
  </si>
  <si>
    <t>2. Преходен остатък от предоставени трансфери от ЦБ, в т. ч. от:</t>
  </si>
  <si>
    <t xml:space="preserve"> - обща субсидия и други трансфери за държавни дейности</t>
  </si>
  <si>
    <t xml:space="preserve"> - обща изравнителна субсидия </t>
  </si>
  <si>
    <t xml:space="preserve"> - трансфер за зимно поддържане и снегопочистване</t>
  </si>
  <si>
    <t xml:space="preserve"> - целева субсидия за капиталови разходи</t>
  </si>
  <si>
    <t xml:space="preserve"> - трансфери за други целеви разходи от ЦБ</t>
  </si>
  <si>
    <t>3. Други налични средства от преходен остатък</t>
  </si>
  <si>
    <t>Общо:</t>
  </si>
  <si>
    <t>контрола: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</si>
  <si>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</si>
  <si>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</si>
  <si>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</si>
  <si>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</si>
  <si>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</si>
  <si>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</si>
  <si>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</si>
  <si>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</si>
  <si>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</si>
  <si>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</si>
  <si>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</si>
  <si>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</si>
  <si>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</si>
  <si>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</si>
  <si>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</si>
  <si>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</si>
  <si>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</si>
  <si>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</si>
  <si>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</si>
  <si>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</si>
  <si>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</si>
  <si>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</si>
  <si>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</si>
  <si>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</si>
  <si>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</si>
  <si>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</si>
  <si>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</si>
  <si>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</si>
  <si>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</si>
  <si>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</si>
  <si>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</si>
  <si>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</si>
  <si>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</si>
  <si>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</si>
  <si>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</si>
  <si>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</si>
  <si>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</si>
  <si>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</si>
  <si>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</si>
  <si>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</si>
  <si>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</si>
  <si>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</si>
  <si>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1.01</t>
  </si>
  <si>
    <t>Очакван момент на изразходване на средствата:</t>
  </si>
  <si>
    <t>Предназначение на средствата:</t>
  </si>
  <si>
    <t>x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</si>
  <si>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</si>
  <si>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</si>
  <si>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</si>
  <si>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</si>
  <si>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</si>
  <si>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</si>
  <si>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</si>
  <si>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</si>
  <si>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</si>
  <si>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</si>
  <si>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</si>
  <si>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</si>
  <si>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</si>
  <si>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</si>
  <si>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</si>
  <si>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</si>
  <si>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</si>
  <si>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</si>
  <si>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</si>
  <si>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</si>
  <si>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</si>
  <si>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</si>
  <si>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</si>
  <si>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</si>
  <si>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</si>
  <si>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</si>
  <si>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</si>
  <si>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</si>
  <si>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Наличност в края на периода 
(§95-07 - §95-13; §96-07 - §96-09) в лв.:</t>
  </si>
  <si>
    <t>1. Приходи, в т. ч.:</t>
  </si>
  <si>
    <t xml:space="preserve">2. Помощи и  дарения </t>
  </si>
  <si>
    <t>III. Наличности от трансфери между бюджети и сметки за средства от Европейския съюз (§61, §62 и §64 от ЕБК)</t>
  </si>
  <si>
    <t>VI. Наличности по програми и проекти по т. 82 от ДДС № 09/2020 г., за които се прилагат банкови бюджетни сметки и се отчитат на касова основа в отчетна група "Бюджет" чрез прилагане на §88-03 от ЕБК</t>
  </si>
  <si>
    <t>VIII. Наличности от преходен остатък, в т. ч.:</t>
  </si>
  <si>
    <t>Разшифровка на наличностите в края на периода        (от §95-07 до §95-12; §96-07 - §96-09)  в касовия отчет на бюджета на общината към</t>
  </si>
  <si>
    <r>
      <t>Наличности в началото на периода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от 95-01 до 95-06 и §§ от 96-01 до 96-03</t>
    </r>
  </si>
  <si>
    <t>Наличности в края на периода (-)  §§ от 95-07 до 95-12 и §§ от 96-07 до 96-09</t>
  </si>
  <si>
    <t>VII. Наличности от възстановени отчисления от РИОСВ, съгласно §60 от ПЗР на ЗИД на ДОПК (ДВ, бр. 17/2022 г.)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</si>
  <si>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</si>
  <si>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 xml:space="preserve">2. В справката се попълват единствено колоните за очакваното по месеци до края на годината, като броят на тези колони се определя в зависимост от избрания месец, към който се прави отчетът т.е. ако отчетът се прави към м.април, при избор на 30.04.2023 г. в sheet “OTCHET”, колоните, които ще се визуализират автоматично от системата в sheet „OCHAKVANO“ и които ще следва да се попълват, ще са от м.май до м.декември. </t>
  </si>
  <si>
    <t>3. В колоните "Уточнен план за 2023 г." и "Отчет към …… " автоматично се генерират даннни от sheet "OTCHET" към съотвтения месец.</t>
  </si>
  <si>
    <t>6. Колоната "Очаквано изпълнение за 2023 г. - общо" е сума от отчета към съответния месец и очакваните суми по бюджетните позиции, разнесени по месеци.</t>
  </si>
  <si>
    <t>СУ Г. С. Раковски</t>
  </si>
  <si>
    <t>b894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</si>
</sst>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7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2"/>
    </font>
    <font>
      <i/>
      <sz val="10"/>
      <name val="Arial"/>
      <family val="2"/>
    </font>
    <font>
      <b/>
      <i/>
      <sz val="10"/>
      <color indexed="8"/>
      <name val="Arial CYR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u val="single"/>
      <sz val="12"/>
      <name val="Hebar"/>
      <family val="0"/>
    </font>
    <font>
      <sz val="9"/>
      <name val="Hebar"/>
      <family val="0"/>
    </font>
    <font>
      <b/>
      <sz val="16"/>
      <name val="Times New Roman Cyr"/>
      <family val="0"/>
    </font>
    <font>
      <b/>
      <sz val="9"/>
      <name val="Heba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sz val="10"/>
      <color indexed="10"/>
      <name val="Arial CYR"/>
      <family val="2"/>
    </font>
    <font>
      <sz val="9"/>
      <color indexed="13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"/>
      <family val="2"/>
    </font>
    <font>
      <b/>
      <sz val="12"/>
      <color indexed="10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"/>
      <family val="2"/>
    </font>
    <font>
      <sz val="10"/>
      <color indexed="9"/>
      <name val="Hebar"/>
      <family val="0"/>
    </font>
    <font>
      <b/>
      <sz val="10"/>
      <color indexed="47"/>
      <name val="Arial CYR"/>
      <family val="2"/>
    </font>
    <font>
      <sz val="10"/>
      <color indexed="13"/>
      <name val="Arial CYR"/>
      <family val="2"/>
    </font>
    <font>
      <b/>
      <sz val="10"/>
      <color indexed="13"/>
      <name val="Arial CYR"/>
      <family val="2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0"/>
      <color rgb="FFFF0000"/>
      <name val="Arial CYR"/>
      <family val="2"/>
    </font>
    <font>
      <sz val="9"/>
      <color rgb="FFFFFF00"/>
      <name val="Arial CYR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FFFFFF"/>
      <name val="Arial"/>
      <family val="2"/>
    </font>
    <font>
      <b/>
      <i/>
      <sz val="10"/>
      <color rgb="FF000000"/>
      <name val="Arial CYR"/>
      <family val="0"/>
    </font>
    <font>
      <b/>
      <sz val="12"/>
      <color rgb="FFFF0000"/>
      <name val="Arial CYR"/>
      <family val="0"/>
    </font>
    <font>
      <b/>
      <sz val="12"/>
      <color rgb="FF000000"/>
      <name val="Arial CYR"/>
      <family val="0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FFFFFF"/>
      <name val="Hebar"/>
      <family val="0"/>
    </font>
    <font>
      <b/>
      <sz val="10"/>
      <color theme="0" tint="-0.1499900072813034"/>
      <name val="Arial CYR"/>
      <family val="2"/>
    </font>
    <font>
      <sz val="10"/>
      <color rgb="FFFFFF00"/>
      <name val="Arial CYR"/>
      <family val="2"/>
    </font>
    <font>
      <b/>
      <sz val="10"/>
      <color rgb="FFFFFF00"/>
      <name val="Arial CYR"/>
      <family val="2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</fills>
  <borders count="2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medium"/>
      <bottom style="medium"/>
    </border>
    <border>
      <left>
        <color indexed="8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3" fillId="2" borderId="0" applyNumberFormat="0" applyBorder="0" applyAlignment="0" applyProtection="0"/>
    <xf numFmtId="0" fontId="243" fillId="3" borderId="0" applyNumberFormat="0" applyBorder="0" applyAlignment="0" applyProtection="0"/>
    <xf numFmtId="0" fontId="243" fillId="4" borderId="0" applyNumberFormat="0" applyBorder="0" applyAlignment="0" applyProtection="0"/>
    <xf numFmtId="0" fontId="243" fillId="5" borderId="0" applyNumberFormat="0" applyBorder="0" applyAlignment="0" applyProtection="0"/>
    <xf numFmtId="0" fontId="243" fillId="6" borderId="0" applyNumberFormat="0" applyBorder="0" applyAlignment="0" applyProtection="0"/>
    <xf numFmtId="0" fontId="243" fillId="7" borderId="0" applyNumberFormat="0" applyBorder="0" applyAlignment="0" applyProtection="0"/>
    <xf numFmtId="0" fontId="243" fillId="8" borderId="0" applyNumberFormat="0" applyBorder="0" applyAlignment="0" applyProtection="0"/>
    <xf numFmtId="0" fontId="243" fillId="9" borderId="0" applyNumberFormat="0" applyBorder="0" applyAlignment="0" applyProtection="0"/>
    <xf numFmtId="0" fontId="243" fillId="10" borderId="0" applyNumberFormat="0" applyBorder="0" applyAlignment="0" applyProtection="0"/>
    <xf numFmtId="0" fontId="243" fillId="11" borderId="0" applyNumberFormat="0" applyBorder="0" applyAlignment="0" applyProtection="0"/>
    <xf numFmtId="0" fontId="243" fillId="12" borderId="0" applyNumberFormat="0" applyBorder="0" applyAlignment="0" applyProtection="0"/>
    <xf numFmtId="0" fontId="243" fillId="13" borderId="0" applyNumberFormat="0" applyBorder="0" applyAlignment="0" applyProtection="0"/>
    <xf numFmtId="0" fontId="244" fillId="14" borderId="0" applyNumberFormat="0" applyBorder="0" applyAlignment="0" applyProtection="0"/>
    <xf numFmtId="0" fontId="244" fillId="15" borderId="0" applyNumberFormat="0" applyBorder="0" applyAlignment="0" applyProtection="0"/>
    <xf numFmtId="0" fontId="244" fillId="16" borderId="0" applyNumberFormat="0" applyBorder="0" applyAlignment="0" applyProtection="0"/>
    <xf numFmtId="0" fontId="244" fillId="17" borderId="0" applyNumberFormat="0" applyBorder="0" applyAlignment="0" applyProtection="0"/>
    <xf numFmtId="0" fontId="244" fillId="18" borderId="0" applyNumberFormat="0" applyBorder="0" applyAlignment="0" applyProtection="0"/>
    <xf numFmtId="0" fontId="244" fillId="19" borderId="0" applyNumberFormat="0" applyBorder="0" applyAlignment="0" applyProtection="0"/>
    <xf numFmtId="0" fontId="244" fillId="20" borderId="0" applyNumberFormat="0" applyBorder="0" applyAlignment="0" applyProtection="0"/>
    <xf numFmtId="0" fontId="244" fillId="21" borderId="0" applyNumberFormat="0" applyBorder="0" applyAlignment="0" applyProtection="0"/>
    <xf numFmtId="0" fontId="244" fillId="22" borderId="0" applyNumberFormat="0" applyBorder="0" applyAlignment="0" applyProtection="0"/>
    <xf numFmtId="0" fontId="244" fillId="23" borderId="0" applyNumberFormat="0" applyBorder="0" applyAlignment="0" applyProtection="0"/>
    <xf numFmtId="0" fontId="244" fillId="24" borderId="0" applyNumberFormat="0" applyBorder="0" applyAlignment="0" applyProtection="0"/>
    <xf numFmtId="0" fontId="244" fillId="25" borderId="0" applyNumberFormat="0" applyBorder="0" applyAlignment="0" applyProtection="0"/>
    <xf numFmtId="0" fontId="245" fillId="26" borderId="0" applyNumberFormat="0" applyBorder="0" applyAlignment="0" applyProtection="0"/>
    <xf numFmtId="0" fontId="246" fillId="27" borderId="1" applyNumberFormat="0" applyAlignment="0" applyProtection="0"/>
    <xf numFmtId="0" fontId="24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48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50" fillId="29" borderId="0" applyNumberFormat="0" applyBorder="0" applyAlignment="0" applyProtection="0"/>
    <xf numFmtId="0" fontId="251" fillId="0" borderId="3" applyNumberFormat="0" applyFill="0" applyAlignment="0" applyProtection="0"/>
    <xf numFmtId="0" fontId="252" fillId="0" borderId="4" applyNumberFormat="0" applyFill="0" applyAlignment="0" applyProtection="0"/>
    <xf numFmtId="0" fontId="253" fillId="0" borderId="5" applyNumberFormat="0" applyFill="0" applyAlignment="0" applyProtection="0"/>
    <xf numFmtId="0" fontId="253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5" fillId="0" borderId="0" applyNumberFormat="0" applyFill="0" applyBorder="0" applyAlignment="0" applyProtection="0"/>
    <xf numFmtId="0" fontId="256" fillId="30" borderId="1" applyNumberFormat="0" applyAlignment="0" applyProtection="0"/>
    <xf numFmtId="0" fontId="257" fillId="0" borderId="6" applyNumberFormat="0" applyFill="0" applyAlignment="0" applyProtection="0"/>
    <xf numFmtId="0" fontId="258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59" fillId="0" borderId="0">
      <alignment/>
      <protection/>
    </xf>
    <xf numFmtId="0" fontId="24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60" fillId="27" borderId="8" applyNumberFormat="0" applyAlignment="0" applyProtection="0"/>
    <xf numFmtId="9" fontId="0" fillId="0" borderId="0" applyFont="0" applyFill="0" applyBorder="0" applyAlignment="0" applyProtection="0"/>
    <xf numFmtId="0" fontId="261" fillId="0" borderId="0" applyNumberFormat="0" applyFill="0" applyBorder="0" applyAlignment="0" applyProtection="0"/>
    <xf numFmtId="0" fontId="262" fillId="0" borderId="9" applyNumberFormat="0" applyFill="0" applyAlignment="0" applyProtection="0"/>
    <xf numFmtId="0" fontId="263" fillId="0" borderId="0" applyNumberFormat="0" applyFill="0" applyBorder="0" applyAlignment="0" applyProtection="0"/>
  </cellStyleXfs>
  <cellXfs count="2031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64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65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66" fillId="32" borderId="12" xfId="0" applyNumberFormat="1" applyFont="1" applyFill="1" applyBorder="1" applyAlignment="1" applyProtection="1">
      <alignment horizontal="center" vertical="center"/>
      <protection/>
    </xf>
    <xf numFmtId="0" fontId="267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68" fillId="42" borderId="14" xfId="66" applyFont="1" applyFill="1" applyBorder="1" applyAlignment="1">
      <alignment horizontal="left" vertical="center" wrapText="1"/>
      <protection/>
    </xf>
    <xf numFmtId="0" fontId="269" fillId="42" borderId="15" xfId="66" applyFont="1" applyFill="1" applyBorder="1" applyAlignment="1">
      <alignment horizontal="center" vertical="center" wrapText="1"/>
      <protection/>
    </xf>
    <xf numFmtId="0" fontId="268" fillId="42" borderId="16" xfId="58" applyFont="1" applyFill="1" applyBorder="1" applyAlignment="1">
      <alignment horizontal="center" vertical="center" wrapText="1"/>
      <protection/>
    </xf>
    <xf numFmtId="0" fontId="268" fillId="42" borderId="17" xfId="58" applyFont="1" applyFill="1" applyBorder="1" applyAlignment="1">
      <alignment horizontal="center" vertical="center"/>
      <protection/>
    </xf>
    <xf numFmtId="0" fontId="268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70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71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72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72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72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71" fillId="32" borderId="17" xfId="58" applyNumberFormat="1" applyFont="1" applyFill="1" applyBorder="1" applyAlignment="1">
      <alignment horizontal="right" vertical="center"/>
      <protection/>
    </xf>
    <xf numFmtId="3" fontId="271" fillId="32" borderId="12" xfId="58" applyNumberFormat="1" applyFont="1" applyFill="1" applyBorder="1" applyAlignment="1" applyProtection="1">
      <alignment horizontal="right" vertical="center"/>
      <protection/>
    </xf>
    <xf numFmtId="3" fontId="271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72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71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73" fillId="42" borderId="49" xfId="66" applyFont="1" applyFill="1" applyBorder="1" applyAlignment="1" applyProtection="1" quotePrefix="1">
      <alignment horizontal="right" vertical="center"/>
      <protection/>
    </xf>
    <xf numFmtId="0" fontId="267" fillId="42" borderId="50" xfId="66" applyFont="1" applyFill="1" applyBorder="1" applyAlignment="1" applyProtection="1">
      <alignment horizontal="right" vertical="center"/>
      <protection/>
    </xf>
    <xf numFmtId="0" fontId="268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74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65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66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66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75" fillId="47" borderId="14" xfId="58" applyFont="1" applyFill="1" applyBorder="1" applyAlignment="1" applyProtection="1">
      <alignment vertical="center"/>
      <protection/>
    </xf>
    <xf numFmtId="0" fontId="275" fillId="47" borderId="15" xfId="58" applyFont="1" applyFill="1" applyBorder="1" applyAlignment="1" applyProtection="1">
      <alignment horizontal="center" vertical="center"/>
      <protection/>
    </xf>
    <xf numFmtId="0" fontId="276" fillId="47" borderId="16" xfId="58" applyFont="1" applyFill="1" applyBorder="1" applyAlignment="1" applyProtection="1">
      <alignment horizontal="center" vertical="center" wrapText="1"/>
      <protection/>
    </xf>
    <xf numFmtId="0" fontId="277" fillId="47" borderId="20" xfId="58" applyFont="1" applyFill="1" applyBorder="1" applyAlignment="1" applyProtection="1">
      <alignment horizontal="center" vertical="center"/>
      <protection/>
    </xf>
    <xf numFmtId="0" fontId="277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78" fillId="48" borderId="17" xfId="58" applyNumberFormat="1" applyFont="1" applyFill="1" applyBorder="1" applyAlignment="1" applyProtection="1">
      <alignment horizontal="center" vertical="center" wrapText="1"/>
      <protection/>
    </xf>
    <xf numFmtId="1" fontId="278" fillId="48" borderId="12" xfId="58" applyNumberFormat="1" applyFont="1" applyFill="1" applyBorder="1" applyAlignment="1" applyProtection="1">
      <alignment horizontal="center" vertical="center" wrapText="1"/>
      <protection/>
    </xf>
    <xf numFmtId="1" fontId="278" fillId="48" borderId="18" xfId="58" applyNumberFormat="1" applyFont="1" applyFill="1" applyBorder="1" applyAlignment="1" applyProtection="1">
      <alignment horizontal="center" vertical="center" wrapText="1"/>
      <protection/>
    </xf>
    <xf numFmtId="0" fontId="279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75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78" fillId="48" borderId="40" xfId="66" applyNumberFormat="1" applyFont="1" applyFill="1" applyBorder="1" applyAlignment="1" applyProtection="1" quotePrefix="1">
      <alignment horizontal="right" vertical="center"/>
      <protection/>
    </xf>
    <xf numFmtId="3" fontId="278" fillId="48" borderId="61" xfId="58" applyNumberFormat="1" applyFont="1" applyFill="1" applyBorder="1" applyAlignment="1" applyProtection="1">
      <alignment horizontal="right" vertical="center"/>
      <protection/>
    </xf>
    <xf numFmtId="3" fontId="275" fillId="48" borderId="17" xfId="58" applyNumberFormat="1" applyFont="1" applyFill="1" applyBorder="1" applyAlignment="1" applyProtection="1">
      <alignment horizontal="right" vertical="center"/>
      <protection/>
    </xf>
    <xf numFmtId="3" fontId="275" fillId="48" borderId="12" xfId="58" applyNumberFormat="1" applyFont="1" applyFill="1" applyBorder="1" applyAlignment="1" applyProtection="1">
      <alignment horizontal="right" vertical="center"/>
      <protection/>
    </xf>
    <xf numFmtId="3" fontId="275" fillId="48" borderId="18" xfId="58" applyNumberFormat="1" applyFont="1" applyFill="1" applyBorder="1" applyAlignment="1" applyProtection="1">
      <alignment horizontal="right" vertical="center"/>
      <protection/>
    </xf>
    <xf numFmtId="0" fontId="280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78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78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78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81" fillId="39" borderId="84" xfId="66" applyNumberFormat="1" applyFont="1" applyFill="1" applyBorder="1" applyAlignment="1" applyProtection="1" quotePrefix="1">
      <alignment horizontal="right" vertical="center"/>
      <protection/>
    </xf>
    <xf numFmtId="0" fontId="281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78" fillId="32" borderId="40" xfId="66" applyNumberFormat="1" applyFont="1" applyFill="1" applyBorder="1" applyAlignment="1" applyProtection="1">
      <alignment horizontal="right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275" fillId="32" borderId="17" xfId="58" applyNumberFormat="1" applyFont="1" applyFill="1" applyBorder="1" applyAlignment="1" applyProtection="1">
      <alignment horizontal="right" vertical="center"/>
      <protection/>
    </xf>
    <xf numFmtId="3" fontId="275" fillId="32" borderId="12" xfId="58" applyNumberFormat="1" applyFont="1" applyFill="1" applyBorder="1" applyAlignment="1" applyProtection="1">
      <alignment horizontal="right" vertical="center"/>
      <protection/>
    </xf>
    <xf numFmtId="3" fontId="275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82" fillId="47" borderId="49" xfId="66" applyNumberFormat="1" applyFont="1" applyFill="1" applyBorder="1" applyAlignment="1" applyProtection="1">
      <alignment horizontal="right" vertical="center"/>
      <protection/>
    </xf>
    <xf numFmtId="0" fontId="277" fillId="47" borderId="50" xfId="66" applyFont="1" applyFill="1" applyBorder="1" applyAlignment="1" applyProtection="1">
      <alignment horizontal="right" vertical="center"/>
      <protection/>
    </xf>
    <xf numFmtId="0" fontId="278" fillId="47" borderId="51" xfId="68" applyFont="1" applyFill="1" applyBorder="1" applyAlignment="1" applyProtection="1">
      <alignment horizontal="center" vertical="center" wrapText="1"/>
      <protection/>
    </xf>
    <xf numFmtId="3" fontId="278" fillId="47" borderId="89" xfId="58" applyNumberFormat="1" applyFont="1" applyFill="1" applyBorder="1" applyAlignment="1" applyProtection="1">
      <alignment horizontal="right" vertical="center"/>
      <protection/>
    </xf>
    <xf numFmtId="3" fontId="275" fillId="47" borderId="49" xfId="58" applyNumberFormat="1" applyFont="1" applyFill="1" applyBorder="1" applyAlignment="1" applyProtection="1">
      <alignment horizontal="right" vertical="center"/>
      <protection/>
    </xf>
    <xf numFmtId="3" fontId="275" fillId="47" borderId="50" xfId="58" applyNumberFormat="1" applyFont="1" applyFill="1" applyBorder="1" applyAlignment="1" applyProtection="1">
      <alignment horizontal="right" vertical="center"/>
      <protection/>
    </xf>
    <xf numFmtId="3" fontId="275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83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67" fillId="32" borderId="12" xfId="58" applyFont="1" applyFill="1" applyBorder="1" applyAlignment="1" applyProtection="1">
      <alignment horizontal="center" vertical="center"/>
      <protection/>
    </xf>
    <xf numFmtId="0" fontId="284" fillId="49" borderId="14" xfId="58" applyFont="1" applyFill="1" applyBorder="1" applyAlignment="1" applyProtection="1">
      <alignment vertical="center"/>
      <protection/>
    </xf>
    <xf numFmtId="0" fontId="284" fillId="49" borderId="15" xfId="58" applyFont="1" applyFill="1" applyBorder="1" applyAlignment="1" applyProtection="1">
      <alignment horizontal="center" vertical="center"/>
      <protection/>
    </xf>
    <xf numFmtId="0" fontId="285" fillId="49" borderId="16" xfId="58" applyFont="1" applyFill="1" applyBorder="1" applyAlignment="1" applyProtection="1">
      <alignment horizontal="center" vertical="center" wrapText="1"/>
      <protection/>
    </xf>
    <xf numFmtId="0" fontId="286" fillId="49" borderId="23" xfId="58" applyFont="1" applyFill="1" applyBorder="1" applyAlignment="1" applyProtection="1" quotePrefix="1">
      <alignment horizontal="center" vertical="center"/>
      <protection/>
    </xf>
    <xf numFmtId="0" fontId="286" fillId="49" borderId="24" xfId="58" applyFont="1" applyFill="1" applyBorder="1" applyAlignment="1" applyProtection="1">
      <alignment horizontal="center" vertical="center"/>
      <protection/>
    </xf>
    <xf numFmtId="0" fontId="287" fillId="0" borderId="91" xfId="66" applyFont="1" applyFill="1" applyBorder="1" applyAlignment="1" applyProtection="1">
      <alignment horizontal="center" vertical="center" wrapText="1"/>
      <protection/>
    </xf>
    <xf numFmtId="1" fontId="285" fillId="5" borderId="23" xfId="58" applyNumberFormat="1" applyFont="1" applyFill="1" applyBorder="1" applyAlignment="1" applyProtection="1">
      <alignment horizontal="center" vertical="center" wrapText="1"/>
      <protection/>
    </xf>
    <xf numFmtId="1" fontId="285" fillId="5" borderId="92" xfId="58" applyNumberFormat="1" applyFont="1" applyFill="1" applyBorder="1" applyAlignment="1" applyProtection="1">
      <alignment horizontal="center" vertical="center" wrapText="1"/>
      <protection/>
    </xf>
    <xf numFmtId="1" fontId="285" fillId="5" borderId="22" xfId="58" applyNumberFormat="1" applyFont="1" applyFill="1" applyBorder="1" applyAlignment="1" applyProtection="1">
      <alignment horizontal="center" vertical="center" wrapText="1"/>
      <protection/>
    </xf>
    <xf numFmtId="0" fontId="288" fillId="49" borderId="19" xfId="58" applyFont="1" applyFill="1" applyBorder="1" applyAlignment="1" applyProtection="1">
      <alignment horizontal="center" vertical="center" wrapText="1"/>
      <protection/>
    </xf>
    <xf numFmtId="0" fontId="289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84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86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90" fillId="5" borderId="40" xfId="66" applyNumberFormat="1" applyFont="1" applyFill="1" applyBorder="1" applyAlignment="1" applyProtection="1" quotePrefix="1">
      <alignment horizontal="right" vertical="center"/>
      <protection/>
    </xf>
    <xf numFmtId="3" fontId="284" fillId="5" borderId="17" xfId="58" applyNumberFormat="1" applyFont="1" applyFill="1" applyBorder="1" applyAlignment="1" applyProtection="1">
      <alignment vertical="center"/>
      <protection/>
    </xf>
    <xf numFmtId="3" fontId="284" fillId="5" borderId="12" xfId="58" applyNumberFormat="1" applyFont="1" applyFill="1" applyBorder="1" applyAlignment="1" applyProtection="1">
      <alignment vertical="center"/>
      <protection/>
    </xf>
    <xf numFmtId="3" fontId="284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72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72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90" fillId="5" borderId="40" xfId="66" applyNumberFormat="1" applyFont="1" applyFill="1" applyBorder="1" applyAlignment="1" quotePrefix="1">
      <alignment horizontal="right" vertical="center"/>
      <protection/>
    </xf>
    <xf numFmtId="3" fontId="284" fillId="5" borderId="17" xfId="58" applyNumberFormat="1" applyFont="1" applyFill="1" applyBorder="1" applyAlignment="1">
      <alignment vertical="center"/>
      <protection/>
    </xf>
    <xf numFmtId="3" fontId="284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72" fillId="45" borderId="22" xfId="58" applyNumberFormat="1" applyFont="1" applyFill="1" applyBorder="1" applyAlignment="1" applyProtection="1">
      <alignment horizontal="center" vertical="center"/>
      <protection/>
    </xf>
    <xf numFmtId="3" fontId="284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84" fillId="5" borderId="17" xfId="58" applyNumberFormat="1" applyFont="1" applyFill="1" applyBorder="1" applyAlignment="1" applyProtection="1">
      <alignment vertical="center"/>
      <protection locked="0"/>
    </xf>
    <xf numFmtId="3" fontId="284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72" fillId="45" borderId="29" xfId="58" applyNumberFormat="1" applyFont="1" applyFill="1" applyBorder="1" applyAlignment="1" applyProtection="1">
      <alignment horizontal="center" vertical="center"/>
      <protection/>
    </xf>
    <xf numFmtId="188" fontId="272" fillId="45" borderId="27" xfId="58" applyNumberFormat="1" applyFont="1" applyFill="1" applyBorder="1" applyAlignment="1" applyProtection="1">
      <alignment horizontal="center" vertical="center"/>
      <protection/>
    </xf>
    <xf numFmtId="188" fontId="272" fillId="45" borderId="33" xfId="58" applyNumberFormat="1" applyFont="1" applyFill="1" applyBorder="1" applyAlignment="1" applyProtection="1">
      <alignment horizontal="center" vertical="center"/>
      <protection/>
    </xf>
    <xf numFmtId="188" fontId="272" fillId="45" borderId="31" xfId="58" applyNumberFormat="1" applyFont="1" applyFill="1" applyBorder="1" applyAlignment="1" applyProtection="1">
      <alignment horizontal="center" vertical="center"/>
      <protection/>
    </xf>
    <xf numFmtId="188" fontId="272" fillId="45" borderId="42" xfId="58" applyNumberFormat="1" applyFont="1" applyFill="1" applyBorder="1" applyAlignment="1" applyProtection="1">
      <alignment horizontal="center" vertical="center"/>
      <protection/>
    </xf>
    <xf numFmtId="188" fontId="272" fillId="45" borderId="43" xfId="58" applyNumberFormat="1" applyFont="1" applyFill="1" applyBorder="1" applyAlignment="1" applyProtection="1">
      <alignment horizontal="center" vertical="center"/>
      <protection/>
    </xf>
    <xf numFmtId="0" fontId="291" fillId="49" borderId="49" xfId="66" applyFont="1" applyFill="1" applyBorder="1" applyAlignment="1" quotePrefix="1">
      <alignment horizontal="right" vertical="center"/>
      <protection/>
    </xf>
    <xf numFmtId="0" fontId="286" fillId="49" borderId="50" xfId="66" applyFont="1" applyFill="1" applyBorder="1" applyAlignment="1">
      <alignment horizontal="right" vertical="center"/>
      <protection/>
    </xf>
    <xf numFmtId="0" fontId="285" fillId="49" borderId="51" xfId="66" applyFont="1" applyFill="1" applyBorder="1" applyAlignment="1">
      <alignment horizontal="center" vertical="center" wrapText="1"/>
      <protection/>
    </xf>
    <xf numFmtId="3" fontId="284" fillId="49" borderId="49" xfId="58" applyNumberFormat="1" applyFont="1" applyFill="1" applyBorder="1" applyAlignment="1">
      <alignment vertical="center"/>
      <protection/>
    </xf>
    <xf numFmtId="3" fontId="284" fillId="49" borderId="50" xfId="58" applyNumberFormat="1" applyFont="1" applyFill="1" applyBorder="1" applyAlignment="1">
      <alignment vertical="center"/>
      <protection/>
    </xf>
    <xf numFmtId="0" fontId="289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84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91" fillId="49" borderId="49" xfId="66" applyFont="1" applyFill="1" applyBorder="1" applyAlignment="1" applyProtection="1" quotePrefix="1">
      <alignment horizontal="right" vertical="center"/>
      <protection/>
    </xf>
    <xf numFmtId="0" fontId="286" fillId="49" borderId="50" xfId="66" applyFont="1" applyFill="1" applyBorder="1" applyAlignment="1" applyProtection="1">
      <alignment horizontal="right" vertical="center"/>
      <protection/>
    </xf>
    <xf numFmtId="0" fontId="285" fillId="49" borderId="51" xfId="66" applyFont="1" applyFill="1" applyBorder="1" applyAlignment="1" applyProtection="1">
      <alignment horizontal="center" vertical="center" wrapText="1"/>
      <protection/>
    </xf>
    <xf numFmtId="3" fontId="285" fillId="49" borderId="89" xfId="58" applyNumberFormat="1" applyFont="1" applyFill="1" applyBorder="1" applyAlignment="1" applyProtection="1">
      <alignment vertical="center"/>
      <protection/>
    </xf>
    <xf numFmtId="3" fontId="284" fillId="49" borderId="49" xfId="58" applyNumberFormat="1" applyFont="1" applyFill="1" applyBorder="1" applyAlignment="1" applyProtection="1">
      <alignment vertical="center"/>
      <protection/>
    </xf>
    <xf numFmtId="3" fontId="284" fillId="49" borderId="50" xfId="58" applyNumberFormat="1" applyFont="1" applyFill="1" applyBorder="1" applyAlignment="1" applyProtection="1">
      <alignment vertical="center"/>
      <protection/>
    </xf>
    <xf numFmtId="3" fontId="284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92" fillId="39" borderId="103" xfId="62" applyFont="1" applyFill="1" applyBorder="1" applyProtection="1">
      <alignment/>
      <protection/>
    </xf>
    <xf numFmtId="190" fontId="292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93" fillId="52" borderId="104" xfId="58" applyFont="1" applyFill="1" applyBorder="1" applyAlignment="1" applyProtection="1" quotePrefix="1">
      <alignment vertical="center"/>
      <protection/>
    </xf>
    <xf numFmtId="0" fontId="294" fillId="52" borderId="105" xfId="58" applyFont="1" applyFill="1" applyBorder="1" applyAlignment="1" applyProtection="1">
      <alignment horizontal="center" vertical="center"/>
      <protection/>
    </xf>
    <xf numFmtId="0" fontId="293" fillId="52" borderId="106" xfId="58" applyFont="1" applyFill="1" applyBorder="1" applyAlignment="1" applyProtection="1" quotePrefix="1">
      <alignment horizontal="center" vertical="center" wrapText="1"/>
      <protection/>
    </xf>
    <xf numFmtId="0" fontId="295" fillId="52" borderId="17" xfId="58" applyFont="1" applyFill="1" applyBorder="1" applyAlignment="1" applyProtection="1" quotePrefix="1">
      <alignment horizontal="center" vertical="center"/>
      <protection/>
    </xf>
    <xf numFmtId="0" fontId="295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93" fillId="39" borderId="23" xfId="58" applyNumberFormat="1" applyFont="1" applyFill="1" applyBorder="1" applyAlignment="1" applyProtection="1">
      <alignment horizontal="center" vertical="center" wrapText="1"/>
      <protection/>
    </xf>
    <xf numFmtId="1" fontId="293" fillId="39" borderId="92" xfId="58" applyNumberFormat="1" applyFont="1" applyFill="1" applyBorder="1" applyAlignment="1" applyProtection="1">
      <alignment horizontal="center" vertical="center" wrapText="1"/>
      <protection/>
    </xf>
    <xf numFmtId="1" fontId="293" fillId="39" borderId="22" xfId="58" applyNumberFormat="1" applyFont="1" applyFill="1" applyBorder="1" applyAlignment="1" applyProtection="1">
      <alignment horizontal="center" vertical="center" wrapText="1"/>
      <protection/>
    </xf>
    <xf numFmtId="0" fontId="296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94" fillId="39" borderId="0" xfId="58" applyFont="1" applyFill="1" applyBorder="1" applyAlignment="1" applyProtection="1">
      <alignment horizontal="left" vertical="center" wrapText="1"/>
      <protection/>
    </xf>
    <xf numFmtId="181" fontId="293" fillId="4" borderId="40" xfId="66" applyNumberFormat="1" applyFont="1" applyFill="1" applyBorder="1" applyAlignment="1" quotePrefix="1">
      <alignment horizontal="right" vertical="center"/>
      <protection/>
    </xf>
    <xf numFmtId="3" fontId="293" fillId="4" borderId="61" xfId="58" applyNumberFormat="1" applyFont="1" applyFill="1" applyBorder="1" applyAlignment="1" applyProtection="1">
      <alignment vertical="center"/>
      <protection/>
    </xf>
    <xf numFmtId="3" fontId="294" fillId="4" borderId="17" xfId="58" applyNumberFormat="1" applyFont="1" applyFill="1" applyBorder="1" applyAlignment="1">
      <alignment vertical="center"/>
      <protection/>
    </xf>
    <xf numFmtId="3" fontId="294" fillId="4" borderId="12" xfId="58" applyNumberFormat="1" applyFont="1" applyFill="1" applyBorder="1" applyAlignment="1" applyProtection="1">
      <alignment vertical="center"/>
      <protection/>
    </xf>
    <xf numFmtId="3" fontId="294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72" fillId="53" borderId="30" xfId="58" applyNumberFormat="1" applyFont="1" applyFill="1" applyBorder="1" applyAlignment="1" applyProtection="1">
      <alignment horizontal="center" vertical="center"/>
      <protection/>
    </xf>
    <xf numFmtId="188" fontId="272" fillId="53" borderId="34" xfId="58" applyNumberFormat="1" applyFont="1" applyFill="1" applyBorder="1" applyAlignment="1" applyProtection="1">
      <alignment horizontal="center" vertical="center"/>
      <protection/>
    </xf>
    <xf numFmtId="188" fontId="272" fillId="53" borderId="44" xfId="58" applyNumberFormat="1" applyFont="1" applyFill="1" applyBorder="1" applyAlignment="1" applyProtection="1">
      <alignment horizontal="center" vertical="center"/>
      <protection/>
    </xf>
    <xf numFmtId="3" fontId="294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94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72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72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93" fillId="4" borderId="61" xfId="58" applyNumberFormat="1" applyFont="1" applyFill="1" applyBorder="1" applyAlignment="1" applyProtection="1">
      <alignment horizontal="right" vertical="center"/>
      <protection/>
    </xf>
    <xf numFmtId="3" fontId="294" fillId="4" borderId="17" xfId="58" applyNumberFormat="1" applyFont="1" applyFill="1" applyBorder="1" applyAlignment="1" applyProtection="1">
      <alignment horizontal="right" vertical="center"/>
      <protection/>
    </xf>
    <xf numFmtId="3" fontId="294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94" fillId="4" borderId="17" xfId="58" applyNumberFormat="1" applyFont="1" applyFill="1" applyBorder="1" applyAlignment="1" applyProtection="1">
      <alignment horizontal="right" vertical="center"/>
      <protection locked="0"/>
    </xf>
    <xf numFmtId="3" fontId="294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93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93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93" fillId="4" borderId="20" xfId="66" applyNumberFormat="1" applyFont="1" applyFill="1" applyBorder="1" applyAlignment="1" quotePrefix="1">
      <alignment horizontal="right" vertical="center"/>
      <protection/>
    </xf>
    <xf numFmtId="3" fontId="293" fillId="4" borderId="19" xfId="58" applyNumberFormat="1" applyFont="1" applyFill="1" applyBorder="1" applyAlignment="1" applyProtection="1">
      <alignment vertical="center"/>
      <protection/>
    </xf>
    <xf numFmtId="3" fontId="294" fillId="4" borderId="23" xfId="58" applyNumberFormat="1" applyFont="1" applyFill="1" applyBorder="1" applyAlignment="1" applyProtection="1">
      <alignment vertical="center"/>
      <protection/>
    </xf>
    <xf numFmtId="3" fontId="294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64" fillId="45" borderId="62" xfId="58" applyNumberFormat="1" applyFont="1" applyFill="1" applyBorder="1" applyAlignment="1" applyProtection="1">
      <alignment horizontal="center" vertical="center"/>
      <protection/>
    </xf>
    <xf numFmtId="188" fontId="264" fillId="45" borderId="64" xfId="58" applyNumberFormat="1" applyFont="1" applyFill="1" applyBorder="1" applyAlignment="1" applyProtection="1">
      <alignment horizontal="center" vertical="center"/>
      <protection/>
    </xf>
    <xf numFmtId="188" fontId="264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72" fillId="45" borderId="87" xfId="58" applyNumberFormat="1" applyFont="1" applyFill="1" applyBorder="1" applyAlignment="1" applyProtection="1">
      <alignment horizontal="center" vertical="center"/>
      <protection/>
    </xf>
    <xf numFmtId="188" fontId="272" fillId="45" borderId="84" xfId="58" applyNumberFormat="1" applyFont="1" applyFill="1" applyBorder="1" applyAlignment="1" applyProtection="1">
      <alignment horizontal="center" vertical="center"/>
      <protection/>
    </xf>
    <xf numFmtId="188" fontId="272" fillId="53" borderId="88" xfId="58" applyNumberFormat="1" applyFont="1" applyFill="1" applyBorder="1" applyAlignment="1" applyProtection="1">
      <alignment horizontal="center" vertical="center"/>
      <protection/>
    </xf>
    <xf numFmtId="188" fontId="272" fillId="53" borderId="39" xfId="58" applyNumberFormat="1" applyFont="1" applyFill="1" applyBorder="1" applyAlignment="1" applyProtection="1">
      <alignment horizontal="center" vertical="center"/>
      <protection/>
    </xf>
    <xf numFmtId="178" fontId="297" fillId="52" borderId="113" xfId="66" applyNumberFormat="1" applyFont="1" applyFill="1" applyBorder="1" applyAlignment="1">
      <alignment horizontal="right" vertical="center"/>
      <protection/>
    </xf>
    <xf numFmtId="181" fontId="295" fillId="52" borderId="50" xfId="66" applyNumberFormat="1" applyFont="1" applyFill="1" applyBorder="1" applyAlignment="1" quotePrefix="1">
      <alignment horizontal="right" vertical="center"/>
      <protection/>
    </xf>
    <xf numFmtId="0" fontId="293" fillId="52" borderId="114" xfId="66" applyFont="1" applyFill="1" applyBorder="1" applyAlignment="1">
      <alignment horizontal="center" vertical="center" wrapText="1"/>
      <protection/>
    </xf>
    <xf numFmtId="3" fontId="293" fillId="52" borderId="89" xfId="58" applyNumberFormat="1" applyFont="1" applyFill="1" applyBorder="1" applyAlignment="1" applyProtection="1">
      <alignment vertical="center"/>
      <protection/>
    </xf>
    <xf numFmtId="3" fontId="294" fillId="52" borderId="49" xfId="58" applyNumberFormat="1" applyFont="1" applyFill="1" applyBorder="1" applyAlignment="1">
      <alignment vertical="center"/>
      <protection/>
    </xf>
    <xf numFmtId="3" fontId="294" fillId="52" borderId="115" xfId="58" applyNumberFormat="1" applyFont="1" applyFill="1" applyBorder="1" applyAlignment="1">
      <alignment vertical="center"/>
      <protection/>
    </xf>
    <xf numFmtId="3" fontId="294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92" fillId="39" borderId="103" xfId="62" applyNumberFormat="1" applyFont="1" applyFill="1" applyBorder="1" applyProtection="1">
      <alignment/>
      <protection/>
    </xf>
    <xf numFmtId="190" fontId="298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99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300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301" fillId="48" borderId="12" xfId="58" applyFont="1" applyFill="1" applyBorder="1" applyAlignment="1" applyProtection="1">
      <alignment horizontal="center" vertical="center"/>
      <protection locked="0"/>
    </xf>
    <xf numFmtId="3" fontId="301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300" fillId="39" borderId="0" xfId="58" applyFont="1" applyFill="1" applyAlignment="1">
      <alignment vertical="center"/>
      <protection/>
    </xf>
    <xf numFmtId="0" fontId="300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78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65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30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303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84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304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305" fillId="39" borderId="25" xfId="0" applyNumberFormat="1" applyFont="1" applyFill="1" applyBorder="1" applyAlignment="1" applyProtection="1" quotePrefix="1">
      <alignment/>
      <protection/>
    </xf>
    <xf numFmtId="189" fontId="30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305" fillId="39" borderId="105" xfId="0" applyNumberFormat="1" applyFont="1" applyFill="1" applyBorder="1" applyAlignment="1" applyProtection="1" quotePrefix="1">
      <alignment/>
      <protection/>
    </xf>
    <xf numFmtId="189" fontId="30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71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307" fillId="32" borderId="0" xfId="64" applyFont="1" applyFill="1" applyProtection="1">
      <alignment/>
      <protection/>
    </xf>
    <xf numFmtId="0" fontId="270" fillId="32" borderId="0" xfId="61" applyFont="1" applyFill="1" applyAlignment="1" applyProtection="1">
      <alignment horizontal="center" vertical="center"/>
      <protection/>
    </xf>
    <xf numFmtId="0" fontId="308" fillId="32" borderId="0" xfId="70" applyFont="1" applyFill="1" applyBorder="1" applyAlignment="1" applyProtection="1">
      <alignment horizontal="left"/>
      <protection/>
    </xf>
    <xf numFmtId="0" fontId="271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69" fillId="32" borderId="0" xfId="0" applyNumberFormat="1" applyFont="1" applyFill="1" applyBorder="1" applyAlignment="1" applyProtection="1">
      <alignment horizontal="left"/>
      <protection/>
    </xf>
    <xf numFmtId="0" fontId="270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309" fillId="39" borderId="12" xfId="64" applyNumberFormat="1" applyFont="1" applyFill="1" applyBorder="1" applyAlignment="1" applyProtection="1">
      <alignment horizontal="center" vertical="center"/>
      <protection/>
    </xf>
    <xf numFmtId="186" fontId="301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66" fillId="39" borderId="12" xfId="0" applyNumberFormat="1" applyFont="1" applyFill="1" applyBorder="1" applyAlignment="1" applyProtection="1">
      <alignment horizontal="center" vertical="center"/>
      <protection/>
    </xf>
    <xf numFmtId="0" fontId="303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301" fillId="32" borderId="0" xfId="58" applyFont="1" applyFill="1" applyBorder="1" applyAlignment="1" applyProtection="1" quotePrefix="1">
      <alignment/>
      <protection/>
    </xf>
    <xf numFmtId="0" fontId="310" fillId="32" borderId="0" xfId="61" applyFont="1" applyFill="1" applyBorder="1" applyAlignment="1" applyProtection="1">
      <alignment horizontal="right"/>
      <protection/>
    </xf>
    <xf numFmtId="0" fontId="301" fillId="32" borderId="0" xfId="64" applyFont="1" applyFill="1" applyBorder="1" applyAlignment="1" applyProtection="1">
      <alignment horizontal="right"/>
      <protection/>
    </xf>
    <xf numFmtId="186" fontId="311" fillId="39" borderId="12" xfId="70" applyNumberFormat="1" applyFont="1" applyFill="1" applyBorder="1" applyAlignment="1" applyProtection="1">
      <alignment horizontal="center" vertical="center"/>
      <protection/>
    </xf>
    <xf numFmtId="0" fontId="309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312" fillId="32" borderId="0" xfId="64" applyFont="1" applyFill="1" applyBorder="1" applyAlignment="1" applyProtection="1">
      <alignment horizontal="center"/>
      <protection/>
    </xf>
    <xf numFmtId="189" fontId="271" fillId="32" borderId="0" xfId="71" applyNumberFormat="1" applyFont="1" applyFill="1" applyBorder="1" applyAlignment="1" applyProtection="1">
      <alignment/>
      <protection/>
    </xf>
    <xf numFmtId="38" fontId="271" fillId="32" borderId="0" xfId="71" applyNumberFormat="1" applyFont="1" applyFill="1" applyBorder="1" applyProtection="1">
      <alignment/>
      <protection/>
    </xf>
    <xf numFmtId="0" fontId="271" fillId="32" borderId="0" xfId="71" applyNumberFormat="1" applyFont="1" applyFill="1" applyAlignment="1" applyProtection="1">
      <alignment/>
      <protection/>
    </xf>
    <xf numFmtId="0" fontId="310" fillId="32" borderId="0" xfId="61" applyFont="1" applyFill="1" applyBorder="1" applyAlignment="1" applyProtection="1" quotePrefix="1">
      <alignment horizontal="left"/>
      <protection/>
    </xf>
    <xf numFmtId="0" fontId="313" fillId="32" borderId="0" xfId="61" applyFont="1" applyFill="1" applyBorder="1" applyAlignment="1" applyProtection="1">
      <alignment/>
      <protection/>
    </xf>
    <xf numFmtId="179" fontId="314" fillId="39" borderId="12" xfId="58" applyNumberFormat="1" applyFont="1" applyFill="1" applyBorder="1" applyAlignment="1" applyProtection="1">
      <alignment horizontal="center" vertical="center"/>
      <protection/>
    </xf>
    <xf numFmtId="0" fontId="315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316" fillId="42" borderId="126" xfId="61" applyNumberFormat="1" applyFont="1" applyFill="1" applyBorder="1" applyAlignment="1" applyProtection="1" quotePrefix="1">
      <alignment horizontal="center" wrapText="1"/>
      <protection/>
    </xf>
    <xf numFmtId="195" fontId="317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318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68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319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316" fillId="42" borderId="132" xfId="61" applyNumberFormat="1" applyFont="1" applyFill="1" applyBorder="1" applyAlignment="1" applyProtection="1" quotePrefix="1">
      <alignment horizontal="center"/>
      <protection/>
    </xf>
    <xf numFmtId="179" fontId="320" fillId="42" borderId="132" xfId="61" applyNumberFormat="1" applyFont="1" applyFill="1" applyBorder="1" applyAlignment="1" applyProtection="1" quotePrefix="1">
      <alignment horizontal="center"/>
      <protection/>
    </xf>
    <xf numFmtId="196" fontId="270" fillId="61" borderId="132" xfId="61" applyNumberFormat="1" applyFont="1" applyFill="1" applyBorder="1" applyAlignment="1" applyProtection="1" quotePrefix="1">
      <alignment horizontal="center"/>
      <protection/>
    </xf>
    <xf numFmtId="179" fontId="268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319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321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306" fillId="39" borderId="82" xfId="61" applyNumberFormat="1" applyFont="1" applyFill="1" applyBorder="1" applyAlignment="1" applyProtection="1" quotePrefix="1">
      <alignment/>
      <protection/>
    </xf>
    <xf numFmtId="189" fontId="305" fillId="39" borderId="82" xfId="61" applyNumberFormat="1" applyFont="1" applyFill="1" applyBorder="1" applyAlignment="1" applyProtection="1" quotePrefix="1">
      <alignment/>
      <protection/>
    </xf>
    <xf numFmtId="189" fontId="305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84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305" fillId="32" borderId="105" xfId="61" applyNumberFormat="1" applyFont="1" applyFill="1" applyBorder="1" applyAlignment="1" applyProtection="1" quotePrefix="1">
      <alignment/>
      <protection/>
    </xf>
    <xf numFmtId="189" fontId="305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305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69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322" fillId="65" borderId="159" xfId="61" applyNumberFormat="1" applyFont="1" applyFill="1" applyBorder="1" applyAlignment="1" applyProtection="1">
      <alignment horizontal="center"/>
      <protection/>
    </xf>
    <xf numFmtId="190" fontId="323" fillId="65" borderId="160" xfId="61" applyNumberFormat="1" applyFont="1" applyFill="1" applyBorder="1" applyAlignment="1" applyProtection="1">
      <alignment horizontal="center"/>
      <protection/>
    </xf>
    <xf numFmtId="190" fontId="324" fillId="66" borderId="159" xfId="61" applyNumberFormat="1" applyFont="1" applyFill="1" applyBorder="1" applyAlignment="1" applyProtection="1">
      <alignment horizontal="center"/>
      <protection/>
    </xf>
    <xf numFmtId="190" fontId="325" fillId="66" borderId="160" xfId="61" applyNumberFormat="1" applyFont="1" applyFill="1" applyBorder="1" applyAlignment="1" applyProtection="1">
      <alignment horizontal="center"/>
      <protection/>
    </xf>
    <xf numFmtId="190" fontId="326" fillId="67" borderId="161" xfId="61" applyNumberFormat="1" applyFont="1" applyFill="1" applyBorder="1" applyAlignment="1" applyProtection="1">
      <alignment horizontal="center"/>
      <protection/>
    </xf>
    <xf numFmtId="190" fontId="327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322" fillId="65" borderId="165" xfId="61" applyNumberFormat="1" applyFont="1" applyFill="1" applyBorder="1" applyAlignment="1" applyProtection="1">
      <alignment horizontal="center"/>
      <protection/>
    </xf>
    <xf numFmtId="190" fontId="323" fillId="65" borderId="166" xfId="61" applyNumberFormat="1" applyFont="1" applyFill="1" applyBorder="1" applyAlignment="1" applyProtection="1">
      <alignment horizontal="center"/>
      <protection/>
    </xf>
    <xf numFmtId="190" fontId="324" fillId="66" borderId="165" xfId="61" applyNumberFormat="1" applyFont="1" applyFill="1" applyBorder="1" applyAlignment="1" applyProtection="1">
      <alignment horizontal="center"/>
      <protection/>
    </xf>
    <xf numFmtId="190" fontId="325" fillId="66" borderId="166" xfId="61" applyNumberFormat="1" applyFont="1" applyFill="1" applyBorder="1" applyAlignment="1" applyProtection="1">
      <alignment horizontal="center"/>
      <protection/>
    </xf>
    <xf numFmtId="190" fontId="326" fillId="67" borderId="167" xfId="61" applyNumberFormat="1" applyFont="1" applyFill="1" applyBorder="1" applyAlignment="1" applyProtection="1">
      <alignment horizontal="center"/>
      <protection/>
    </xf>
    <xf numFmtId="190" fontId="327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43" fillId="0" borderId="0" xfId="61" applyProtection="1">
      <alignment/>
      <protection/>
    </xf>
    <xf numFmtId="0" fontId="243" fillId="0" borderId="0" xfId="61" applyNumberFormat="1" applyProtection="1">
      <alignment/>
      <protection/>
    </xf>
    <xf numFmtId="186" fontId="266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78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28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301" fillId="48" borderId="12" xfId="58" applyNumberFormat="1" applyFont="1" applyFill="1" applyBorder="1" applyAlignment="1" applyProtection="1">
      <alignment horizontal="center" vertical="center"/>
      <protection/>
    </xf>
    <xf numFmtId="3" fontId="301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85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29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75" fillId="48" borderId="17" xfId="58" applyNumberFormat="1" applyFont="1" applyFill="1" applyBorder="1" applyAlignment="1" applyProtection="1">
      <alignment horizontal="right" vertical="center"/>
      <protection locked="0"/>
    </xf>
    <xf numFmtId="3" fontId="275" fillId="48" borderId="12" xfId="58" applyNumberFormat="1" applyFont="1" applyFill="1" applyBorder="1" applyAlignment="1" applyProtection="1">
      <alignment horizontal="right" vertical="center"/>
      <protection locked="0"/>
    </xf>
    <xf numFmtId="3" fontId="275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75" fillId="32" borderId="17" xfId="58" applyNumberFormat="1" applyFont="1" applyFill="1" applyBorder="1" applyAlignment="1" applyProtection="1">
      <alignment horizontal="right" vertical="center"/>
      <protection locked="0"/>
    </xf>
    <xf numFmtId="3" fontId="275" fillId="32" borderId="12" xfId="58" applyNumberFormat="1" applyFont="1" applyFill="1" applyBorder="1" applyAlignment="1" applyProtection="1">
      <alignment horizontal="right" vertical="center"/>
      <protection locked="0"/>
    </xf>
    <xf numFmtId="3" fontId="275" fillId="32" borderId="18" xfId="58" applyNumberFormat="1" applyFont="1" applyFill="1" applyBorder="1" applyAlignment="1" applyProtection="1">
      <alignment horizontal="right" vertical="center"/>
      <protection locked="0"/>
    </xf>
    <xf numFmtId="200" fontId="278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78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300" fillId="39" borderId="91" xfId="58" applyFont="1" applyFill="1" applyBorder="1" applyAlignment="1">
      <alignment horizontal="center" vertical="center" wrapText="1"/>
      <protection/>
    </xf>
    <xf numFmtId="182" fontId="327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72" fillId="45" borderId="17" xfId="58" applyNumberFormat="1" applyFont="1" applyFill="1" applyBorder="1" applyAlignment="1" applyProtection="1">
      <alignment horizontal="center" vertical="center"/>
      <protection/>
    </xf>
    <xf numFmtId="188" fontId="272" fillId="45" borderId="12" xfId="58" applyNumberFormat="1" applyFont="1" applyFill="1" applyBorder="1" applyAlignment="1" applyProtection="1">
      <alignment horizontal="center" vertical="center"/>
      <protection/>
    </xf>
    <xf numFmtId="188" fontId="272" fillId="45" borderId="18" xfId="58" applyNumberFormat="1" applyFont="1" applyFill="1" applyBorder="1" applyAlignment="1" applyProtection="1">
      <alignment horizontal="center" vertical="center"/>
      <protection/>
    </xf>
    <xf numFmtId="0" fontId="277" fillId="47" borderId="49" xfId="66" applyFont="1" applyFill="1" applyBorder="1" applyAlignment="1" applyProtection="1">
      <alignment horizontal="right" vertical="center"/>
      <protection/>
    </xf>
    <xf numFmtId="188" fontId="272" fillId="45" borderId="75" xfId="58" applyNumberFormat="1" applyFont="1" applyFill="1" applyBorder="1" applyAlignment="1" applyProtection="1">
      <alignment horizontal="center" vertical="center"/>
      <protection/>
    </xf>
    <xf numFmtId="188" fontId="272" fillId="45" borderId="72" xfId="58" applyNumberFormat="1" applyFont="1" applyFill="1" applyBorder="1" applyAlignment="1" applyProtection="1">
      <alignment horizontal="center" vertical="center"/>
      <protection/>
    </xf>
    <xf numFmtId="188" fontId="272" fillId="45" borderId="70" xfId="58" applyNumberFormat="1" applyFont="1" applyFill="1" applyBorder="1" applyAlignment="1" applyProtection="1">
      <alignment horizontal="center" vertical="center"/>
      <protection/>
    </xf>
    <xf numFmtId="188" fontId="272" fillId="45" borderId="67" xfId="58" applyNumberFormat="1" applyFont="1" applyFill="1" applyBorder="1" applyAlignment="1" applyProtection="1">
      <alignment horizontal="center" vertical="center"/>
      <protection/>
    </xf>
    <xf numFmtId="188" fontId="272" fillId="53" borderId="87" xfId="58" applyNumberFormat="1" applyFont="1" applyFill="1" applyBorder="1" applyAlignment="1" applyProtection="1">
      <alignment horizontal="center" vertical="center"/>
      <protection/>
    </xf>
    <xf numFmtId="188" fontId="272" fillId="53" borderId="84" xfId="58" applyNumberFormat="1" applyFont="1" applyFill="1" applyBorder="1" applyAlignment="1" applyProtection="1">
      <alignment horizontal="center" vertical="center"/>
      <protection/>
    </xf>
    <xf numFmtId="188" fontId="272" fillId="48" borderId="17" xfId="58" applyNumberFormat="1" applyFont="1" applyFill="1" applyBorder="1" applyAlignment="1" applyProtection="1">
      <alignment horizontal="center" vertical="center"/>
      <protection/>
    </xf>
    <xf numFmtId="188" fontId="272" fillId="48" borderId="12" xfId="58" applyNumberFormat="1" applyFont="1" applyFill="1" applyBorder="1" applyAlignment="1" applyProtection="1">
      <alignment horizontal="center" vertical="center"/>
      <protection/>
    </xf>
    <xf numFmtId="188" fontId="272" fillId="48" borderId="18" xfId="58" applyNumberFormat="1" applyFont="1" applyFill="1" applyBorder="1" applyAlignment="1" applyProtection="1">
      <alignment horizontal="center" vertical="center"/>
      <protection/>
    </xf>
    <xf numFmtId="188" fontId="272" fillId="4" borderId="18" xfId="58" applyNumberFormat="1" applyFont="1" applyFill="1" applyBorder="1" applyAlignment="1" applyProtection="1">
      <alignment horizontal="center" vertical="center"/>
      <protection/>
    </xf>
    <xf numFmtId="188" fontId="272" fillId="5" borderId="18" xfId="58" applyNumberFormat="1" applyFont="1" applyFill="1" applyBorder="1" applyAlignment="1" applyProtection="1">
      <alignment horizontal="center" vertical="center"/>
      <protection/>
    </xf>
    <xf numFmtId="188" fontId="272" fillId="45" borderId="38" xfId="58" applyNumberFormat="1" applyFont="1" applyFill="1" applyBorder="1" applyAlignment="1" applyProtection="1">
      <alignment horizontal="center" vertical="center"/>
      <protection/>
    </xf>
    <xf numFmtId="188" fontId="272" fillId="45" borderId="36" xfId="58" applyNumberFormat="1" applyFont="1" applyFill="1" applyBorder="1" applyAlignment="1" applyProtection="1">
      <alignment horizontal="center" vertical="center"/>
      <protection/>
    </xf>
    <xf numFmtId="188" fontId="272" fillId="32" borderId="17" xfId="58" applyNumberFormat="1" applyFont="1" applyFill="1" applyBorder="1" applyAlignment="1" applyProtection="1">
      <alignment horizontal="center" vertical="center"/>
      <protection/>
    </xf>
    <xf numFmtId="188" fontId="272" fillId="32" borderId="12" xfId="58" applyNumberFormat="1" applyFont="1" applyFill="1" applyBorder="1" applyAlignment="1" applyProtection="1">
      <alignment horizontal="center" vertical="center"/>
      <protection/>
    </xf>
    <xf numFmtId="188" fontId="272" fillId="32" borderId="18" xfId="58" applyNumberFormat="1" applyFont="1" applyFill="1" applyBorder="1" applyAlignment="1" applyProtection="1">
      <alignment horizontal="center" vertical="center"/>
      <protection/>
    </xf>
    <xf numFmtId="0" fontId="278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30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31" fillId="70" borderId="0" xfId="60" applyFont="1" applyFill="1" applyBorder="1">
      <alignment/>
      <protection/>
    </xf>
    <xf numFmtId="0" fontId="331" fillId="70" borderId="0" xfId="60" applyFont="1" applyFill="1" applyBorder="1" applyAlignment="1">
      <alignment/>
      <protection/>
    </xf>
    <xf numFmtId="0" fontId="331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31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27" fillId="71" borderId="12" xfId="58" applyNumberFormat="1" applyFont="1" applyFill="1" applyBorder="1" applyProtection="1">
      <alignment/>
      <protection locked="0"/>
    </xf>
    <xf numFmtId="49" fontId="332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32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32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32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32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76" fillId="71" borderId="66" xfId="58" applyNumberFormat="1" applyFont="1" applyFill="1" applyBorder="1" applyAlignment="1" quotePrefix="1">
      <alignment horizontal="center"/>
      <protection/>
    </xf>
    <xf numFmtId="0" fontId="333" fillId="71" borderId="66" xfId="58" applyFont="1" applyFill="1" applyBorder="1">
      <alignment/>
      <protection/>
    </xf>
    <xf numFmtId="49" fontId="332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34" fillId="71" borderId="98" xfId="67" applyFont="1" applyFill="1" applyBorder="1">
      <alignment/>
      <protection/>
    </xf>
    <xf numFmtId="0" fontId="10" fillId="72" borderId="0" xfId="67" applyFont="1" applyFill="1" applyBorder="1" applyAlignment="1" quotePrefix="1">
      <alignment horizontal="left"/>
      <protection/>
    </xf>
    <xf numFmtId="49" fontId="335" fillId="71" borderId="97" xfId="58" applyNumberFormat="1" applyFont="1" applyFill="1" applyBorder="1" applyAlignment="1">
      <alignment horizontal="center"/>
      <protection/>
    </xf>
    <xf numFmtId="182" fontId="336" fillId="71" borderId="61" xfId="58" applyNumberFormat="1" applyFont="1" applyFill="1" applyBorder="1" applyAlignment="1">
      <alignment horizontal="left"/>
      <protection/>
    </xf>
    <xf numFmtId="182" fontId="337" fillId="71" borderId="61" xfId="58" applyNumberFormat="1" applyFont="1" applyFill="1" applyBorder="1" applyAlignment="1">
      <alignment horizontal="left"/>
      <protection/>
    </xf>
    <xf numFmtId="0" fontId="333" fillId="71" borderId="142" xfId="58" applyFont="1" applyFill="1" applyBorder="1">
      <alignment/>
      <protection/>
    </xf>
    <xf numFmtId="49" fontId="338" fillId="71" borderId="64" xfId="58" applyNumberFormat="1" applyFont="1" applyFill="1" applyBorder="1" applyAlignment="1" quotePrefix="1">
      <alignment horizontal="center"/>
      <protection/>
    </xf>
    <xf numFmtId="0" fontId="333" fillId="71" borderId="111" xfId="58" applyFont="1" applyFill="1" applyBorder="1">
      <alignment/>
      <protection/>
    </xf>
    <xf numFmtId="0" fontId="333" fillId="71" borderId="64" xfId="58" applyFont="1" applyFill="1" applyBorder="1">
      <alignment/>
      <protection/>
    </xf>
    <xf numFmtId="0" fontId="339" fillId="71" borderId="64" xfId="58" applyFont="1" applyFill="1" applyBorder="1">
      <alignment/>
      <protection/>
    </xf>
    <xf numFmtId="0" fontId="333" fillId="71" borderId="64" xfId="58" applyFont="1" applyFill="1" applyBorder="1" applyAlignment="1">
      <alignment horizontal="left"/>
      <protection/>
    </xf>
    <xf numFmtId="0" fontId="331" fillId="0" borderId="0" xfId="60" applyFont="1" applyFill="1" applyBorder="1" quotePrefix="1">
      <alignment/>
      <protection/>
    </xf>
    <xf numFmtId="182" fontId="331" fillId="0" borderId="0" xfId="60" applyNumberFormat="1" applyFont="1" applyFill="1" applyBorder="1">
      <alignment/>
      <protection/>
    </xf>
    <xf numFmtId="0" fontId="333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40" fillId="71" borderId="66" xfId="58" applyFont="1" applyFill="1" applyBorder="1">
      <alignment/>
      <protection/>
    </xf>
    <xf numFmtId="182" fontId="341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36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38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33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42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42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42" fillId="71" borderId="176" xfId="58" applyFont="1" applyFill="1" applyBorder="1" applyAlignment="1">
      <alignment horizontal="left"/>
      <protection/>
    </xf>
    <xf numFmtId="0" fontId="338" fillId="0" borderId="0" xfId="58" applyNumberFormat="1" applyFont="1" applyFill="1" applyBorder="1" applyAlignment="1" quotePrefix="1">
      <alignment horizontal="center"/>
      <protection/>
    </xf>
    <xf numFmtId="0" fontId="342" fillId="0" borderId="0" xfId="58" applyFont="1" applyFill="1" applyBorder="1" applyAlignment="1">
      <alignment horizontal="left"/>
      <protection/>
    </xf>
    <xf numFmtId="0" fontId="331" fillId="70" borderId="12" xfId="60" applyFont="1" applyFill="1" applyBorder="1">
      <alignment/>
      <protection/>
    </xf>
    <xf numFmtId="0" fontId="331" fillId="70" borderId="12" xfId="60" applyFont="1" applyFill="1" applyBorder="1" applyAlignment="1">
      <alignment/>
      <protection/>
    </xf>
    <xf numFmtId="0" fontId="331" fillId="73" borderId="12" xfId="60" applyFont="1" applyFill="1" applyBorder="1">
      <alignment/>
      <protection/>
    </xf>
    <xf numFmtId="0" fontId="331" fillId="0" borderId="12" xfId="60" applyFont="1" applyFill="1" applyBorder="1">
      <alignment/>
      <protection/>
    </xf>
    <xf numFmtId="14" fontId="331" fillId="71" borderId="12" xfId="60" applyNumberFormat="1" applyFont="1" applyFill="1" applyBorder="1" applyAlignment="1">
      <alignment horizontal="left"/>
      <protection/>
    </xf>
    <xf numFmtId="49" fontId="266" fillId="32" borderId="12" xfId="58" applyNumberFormat="1" applyFont="1" applyFill="1" applyBorder="1" applyAlignment="1" applyProtection="1">
      <alignment horizontal="center" vertical="center"/>
      <protection locked="0"/>
    </xf>
    <xf numFmtId="49" fontId="278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35" fillId="71" borderId="97" xfId="58" applyNumberFormat="1" applyFont="1" applyFill="1" applyBorder="1" applyAlignment="1">
      <alignment horizontal="center"/>
      <protection/>
    </xf>
    <xf numFmtId="49" fontId="343" fillId="71" borderId="66" xfId="58" applyNumberFormat="1" applyFont="1" applyFill="1" applyBorder="1" applyAlignment="1" quotePrefix="1">
      <alignment horizontal="center"/>
      <protection/>
    </xf>
    <xf numFmtId="49" fontId="338" fillId="71" borderId="63" xfId="58" applyNumberFormat="1" applyFont="1" applyFill="1" applyBorder="1" applyAlignment="1" quotePrefix="1">
      <alignment horizontal="center"/>
      <protection/>
    </xf>
    <xf numFmtId="49" fontId="332" fillId="71" borderId="63" xfId="58" applyNumberFormat="1" applyFont="1" applyFill="1" applyBorder="1" applyAlignment="1" quotePrefix="1">
      <alignment horizontal="center"/>
      <protection/>
    </xf>
    <xf numFmtId="49" fontId="338" fillId="71" borderId="176" xfId="58" applyNumberFormat="1" applyFont="1" applyFill="1" applyBorder="1" applyAlignment="1" quotePrefix="1">
      <alignment horizontal="center"/>
      <protection/>
    </xf>
    <xf numFmtId="49" fontId="332" fillId="71" borderId="129" xfId="58" applyNumberFormat="1" applyFont="1" applyFill="1" applyBorder="1" applyAlignment="1" quotePrefix="1">
      <alignment horizontal="center"/>
      <protection/>
    </xf>
    <xf numFmtId="49" fontId="338" fillId="71" borderId="66" xfId="58" applyNumberFormat="1" applyFont="1" applyFill="1" applyBorder="1" applyAlignment="1" quotePrefix="1">
      <alignment horizontal="center"/>
      <protection/>
    </xf>
    <xf numFmtId="49" fontId="276" fillId="71" borderId="64" xfId="58" applyNumberFormat="1" applyFont="1" applyFill="1" applyBorder="1" applyAlignment="1" quotePrefix="1">
      <alignment horizontal="center"/>
      <protection/>
    </xf>
    <xf numFmtId="49" fontId="327" fillId="39" borderId="13" xfId="58" applyNumberFormat="1" applyFont="1" applyFill="1" applyBorder="1" applyAlignment="1" applyProtection="1">
      <alignment horizontal="center" vertical="center" wrapText="1"/>
      <protection/>
    </xf>
    <xf numFmtId="0" fontId="268" fillId="32" borderId="23" xfId="0" applyFont="1" applyFill="1" applyBorder="1" applyAlignment="1" applyProtection="1">
      <alignment horizontal="center" vertical="center" wrapText="1"/>
      <protection/>
    </xf>
    <xf numFmtId="0" fontId="268" fillId="32" borderId="24" xfId="0" applyFont="1" applyFill="1" applyBorder="1" applyAlignment="1" applyProtection="1">
      <alignment horizontal="center" vertical="center" wrapText="1"/>
      <protection/>
    </xf>
    <xf numFmtId="0" fontId="268" fillId="32" borderId="22" xfId="0" applyFont="1" applyFill="1" applyBorder="1" applyAlignment="1" applyProtection="1">
      <alignment horizontal="center" vertical="center" wrapText="1"/>
      <protection/>
    </xf>
    <xf numFmtId="0" fontId="344" fillId="0" borderId="0" xfId="0" applyFont="1" applyFill="1" applyBorder="1" applyAlignment="1" applyProtection="1">
      <alignment vertical="top"/>
      <protection/>
    </xf>
    <xf numFmtId="0" fontId="18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>
      <alignment/>
    </xf>
    <xf numFmtId="0" fontId="120" fillId="74" borderId="0" xfId="0" applyFont="1" applyFill="1" applyBorder="1" applyAlignment="1" applyProtection="1">
      <alignment horizontal="left" vertical="top" wrapText="1"/>
      <protection/>
    </xf>
    <xf numFmtId="0" fontId="345" fillId="74" borderId="0" xfId="0" applyFont="1" applyFill="1" applyBorder="1" applyAlignment="1" applyProtection="1">
      <alignment horizontal="center" vertical="top"/>
      <protection/>
    </xf>
    <xf numFmtId="0" fontId="18" fillId="74" borderId="0" xfId="0" applyFont="1" applyFill="1" applyBorder="1" applyAlignment="1" applyProtection="1">
      <alignment vertical="top"/>
      <protection/>
    </xf>
    <xf numFmtId="49" fontId="345" fillId="74" borderId="0" xfId="0" applyNumberFormat="1" applyFont="1" applyFill="1" applyBorder="1" applyAlignment="1" applyProtection="1">
      <alignment horizontal="center" vertical="top"/>
      <protection/>
    </xf>
    <xf numFmtId="0" fontId="18" fillId="0" borderId="56" xfId="0" applyFont="1" applyFill="1" applyBorder="1" applyAlignment="1" applyProtection="1">
      <alignment vertical="top"/>
      <protection/>
    </xf>
    <xf numFmtId="0" fontId="120" fillId="72" borderId="104" xfId="0" applyFont="1" applyFill="1" applyBorder="1" applyAlignment="1" applyProtection="1">
      <alignment horizontal="center" vertical="center" wrapText="1"/>
      <protection/>
    </xf>
    <xf numFmtId="0" fontId="120" fillId="72" borderId="134" xfId="0" applyFont="1" applyFill="1" applyBorder="1" applyAlignment="1" applyProtection="1">
      <alignment horizontal="center" vertical="center"/>
      <protection/>
    </xf>
    <xf numFmtId="0" fontId="120" fillId="72" borderId="26" xfId="0" applyFont="1" applyFill="1" applyBorder="1" applyAlignment="1" applyProtection="1">
      <alignment horizontal="center" vertical="center" wrapText="1"/>
      <protection/>
    </xf>
    <xf numFmtId="0" fontId="30" fillId="72" borderId="127" xfId="0" applyNumberFormat="1" applyFont="1" applyFill="1" applyBorder="1" applyAlignment="1" applyProtection="1">
      <alignment horizontal="center" vertical="center"/>
      <protection/>
    </xf>
    <xf numFmtId="0" fontId="30" fillId="75" borderId="128" xfId="0" applyFont="1" applyFill="1" applyBorder="1" applyAlignment="1" applyProtection="1">
      <alignment horizontal="center" vertical="center"/>
      <protection/>
    </xf>
    <xf numFmtId="0" fontId="30" fillId="75" borderId="177" xfId="0" applyFont="1" applyFill="1" applyBorder="1" applyAlignment="1" applyProtection="1">
      <alignment horizontal="center" vertical="center"/>
      <protection/>
    </xf>
    <xf numFmtId="0" fontId="120" fillId="72" borderId="26" xfId="0" applyFont="1" applyFill="1" applyBorder="1" applyAlignment="1" applyProtection="1">
      <alignment vertical="center" wrapText="1"/>
      <protection/>
    </xf>
    <xf numFmtId="0" fontId="346" fillId="72" borderId="127" xfId="0" applyNumberFormat="1" applyFont="1" applyFill="1" applyBorder="1" applyAlignment="1" applyProtection="1">
      <alignment horizontal="center" vertical="center"/>
      <protection/>
    </xf>
    <xf numFmtId="0" fontId="346" fillId="75" borderId="128" xfId="0" applyFont="1" applyFill="1" applyBorder="1" applyAlignment="1" applyProtection="1">
      <alignment horizontal="center" vertical="center"/>
      <protection/>
    </xf>
    <xf numFmtId="0" fontId="346" fillId="75" borderId="177" xfId="0" applyFont="1" applyFill="1" applyBorder="1" applyAlignment="1" applyProtection="1">
      <alignment horizontal="center" vertical="center"/>
      <protection/>
    </xf>
    <xf numFmtId="49" fontId="120" fillId="72" borderId="133" xfId="0" applyNumberFormat="1" applyFont="1" applyFill="1" applyBorder="1" applyAlignment="1" applyProtection="1">
      <alignment horizontal="center" vertical="center"/>
      <protection/>
    </xf>
    <xf numFmtId="49" fontId="120" fillId="72" borderId="178" xfId="0" applyNumberFormat="1" applyFont="1" applyFill="1" applyBorder="1" applyAlignment="1" applyProtection="1">
      <alignment horizontal="center" vertical="center"/>
      <protection/>
    </xf>
    <xf numFmtId="49" fontId="120" fillId="75" borderId="178" xfId="0" applyNumberFormat="1" applyFont="1" applyFill="1" applyBorder="1" applyAlignment="1" applyProtection="1">
      <alignment horizontal="center" vertical="center"/>
      <protection/>
    </xf>
    <xf numFmtId="0" fontId="18" fillId="0" borderId="179" xfId="0" applyFont="1" applyFill="1" applyBorder="1" applyAlignment="1" applyProtection="1">
      <alignment horizontal="center"/>
      <protection/>
    </xf>
    <xf numFmtId="0" fontId="121" fillId="74" borderId="17" xfId="0" applyNumberFormat="1" applyFont="1" applyFill="1" applyBorder="1" applyAlignment="1" applyProtection="1" quotePrefix="1">
      <alignment horizontal="left" vertical="top" wrapText="1"/>
      <protection/>
    </xf>
    <xf numFmtId="3" fontId="347" fillId="74" borderId="12" xfId="0" applyNumberFormat="1" applyFont="1" applyFill="1" applyBorder="1" applyAlignment="1" applyProtection="1">
      <alignment vertical="top"/>
      <protection/>
    </xf>
    <xf numFmtId="3" fontId="347" fillId="74" borderId="18" xfId="0" applyNumberFormat="1" applyFont="1" applyFill="1" applyBorder="1" applyAlignment="1" applyProtection="1">
      <alignment vertical="top"/>
      <protection/>
    </xf>
    <xf numFmtId="202" fontId="348" fillId="0" borderId="65" xfId="0" applyNumberFormat="1" applyFont="1" applyFill="1" applyBorder="1" applyAlignment="1" applyProtection="1" quotePrefix="1">
      <alignment horizontal="left" vertical="top" wrapText="1"/>
      <protection/>
    </xf>
    <xf numFmtId="0" fontId="18" fillId="0" borderId="10" xfId="0" applyNumberFormat="1" applyFont="1" applyFill="1" applyBorder="1" applyAlignment="1" applyProtection="1" quotePrefix="1">
      <alignment horizontal="center" vertical="top"/>
      <protection/>
    </xf>
    <xf numFmtId="3" fontId="347" fillId="0" borderId="10" xfId="0" applyNumberFormat="1" applyFont="1" applyFill="1" applyBorder="1" applyAlignment="1" applyProtection="1">
      <alignment vertical="center"/>
      <protection/>
    </xf>
    <xf numFmtId="3" fontId="347" fillId="0" borderId="83" xfId="0" applyNumberFormat="1" applyFont="1" applyFill="1" applyBorder="1" applyAlignment="1" applyProtection="1">
      <alignment vertical="center"/>
      <protection/>
    </xf>
    <xf numFmtId="202" fontId="347" fillId="0" borderId="141" xfId="0" applyNumberFormat="1" applyFont="1" applyFill="1" applyBorder="1" applyAlignment="1" applyProtection="1" quotePrefix="1">
      <alignment horizontal="left" vertical="top" wrapText="1"/>
      <protection/>
    </xf>
    <xf numFmtId="181" fontId="30" fillId="0" borderId="10" xfId="66" applyNumberFormat="1" applyFont="1" applyFill="1" applyBorder="1" applyAlignment="1" quotePrefix="1">
      <alignment horizontal="center" vertical="center"/>
      <protection/>
    </xf>
    <xf numFmtId="3" fontId="347" fillId="0" borderId="107" xfId="0" applyNumberFormat="1" applyFont="1" applyFill="1" applyBorder="1" applyAlignment="1" applyProtection="1">
      <alignment vertical="center"/>
      <protection/>
    </xf>
    <xf numFmtId="3" fontId="347" fillId="0" borderId="107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/>
      <protection/>
    </xf>
    <xf numFmtId="0" fontId="347" fillId="0" borderId="65" xfId="0" applyNumberFormat="1" applyFont="1" applyFill="1" applyBorder="1" applyAlignment="1" applyProtection="1">
      <alignment vertical="top" wrapText="1"/>
      <protection/>
    </xf>
    <xf numFmtId="3" fontId="347" fillId="0" borderId="10" xfId="0" applyNumberFormat="1" applyFont="1" applyFill="1" applyBorder="1" applyAlignment="1" applyProtection="1">
      <alignment vertical="center"/>
      <protection locked="0"/>
    </xf>
    <xf numFmtId="0" fontId="18" fillId="0" borderId="65" xfId="0" applyNumberFormat="1" applyFont="1" applyFill="1" applyBorder="1" applyAlignment="1" applyProtection="1">
      <alignment vertical="top" wrapText="1"/>
      <protection/>
    </xf>
    <xf numFmtId="0" fontId="347" fillId="0" borderId="110" xfId="0" applyNumberFormat="1" applyFont="1" applyFill="1" applyBorder="1" applyAlignment="1" applyProtection="1">
      <alignment vertical="top" wrapText="1"/>
      <protection/>
    </xf>
    <xf numFmtId="0" fontId="23" fillId="0" borderId="65" xfId="0" applyNumberFormat="1" applyFont="1" applyFill="1" applyBorder="1" applyAlignment="1" applyProtection="1">
      <alignment vertical="top" wrapText="1"/>
      <protection/>
    </xf>
    <xf numFmtId="0" fontId="23" fillId="0" borderId="23" xfId="0" applyNumberFormat="1" applyFont="1" applyFill="1" applyBorder="1" applyAlignment="1" applyProtection="1">
      <alignment vertical="top" wrapText="1"/>
      <protection/>
    </xf>
    <xf numFmtId="3" fontId="347" fillId="0" borderId="24" xfId="0" applyNumberFormat="1" applyFont="1" applyFill="1" applyBorder="1" applyAlignment="1" applyProtection="1">
      <alignment vertical="center"/>
      <protection/>
    </xf>
    <xf numFmtId="3" fontId="347" fillId="0" borderId="24" xfId="0" applyNumberFormat="1" applyFont="1" applyFill="1" applyBorder="1" applyAlignment="1" applyProtection="1">
      <alignment vertical="center"/>
      <protection locked="0"/>
    </xf>
    <xf numFmtId="0" fontId="121" fillId="74" borderId="17" xfId="0" applyFont="1" applyFill="1" applyBorder="1" applyAlignment="1" applyProtection="1" quotePrefix="1">
      <alignment horizontal="left" vertical="top" wrapText="1"/>
      <protection/>
    </xf>
    <xf numFmtId="3" fontId="347" fillId="74" borderId="12" xfId="0" applyNumberFormat="1" applyFont="1" applyFill="1" applyBorder="1" applyAlignment="1" applyProtection="1">
      <alignment vertical="center"/>
      <protection/>
    </xf>
    <xf numFmtId="3" fontId="347" fillId="74" borderId="18" xfId="0" applyNumberFormat="1" applyFont="1" applyFill="1" applyBorder="1" applyAlignment="1" applyProtection="1">
      <alignment vertical="center"/>
      <protection/>
    </xf>
    <xf numFmtId="49" fontId="348" fillId="0" borderId="10" xfId="0" applyNumberFormat="1" applyFont="1" applyFill="1" applyBorder="1" applyAlignment="1" applyProtection="1">
      <alignment horizontal="center" vertical="top"/>
      <protection/>
    </xf>
    <xf numFmtId="202" fontId="23" fillId="76" borderId="65" xfId="0" applyNumberFormat="1" applyFont="1" applyFill="1" applyBorder="1" applyAlignment="1" applyProtection="1">
      <alignment vertical="top" wrapText="1"/>
      <protection/>
    </xf>
    <xf numFmtId="3" fontId="347" fillId="76" borderId="10" xfId="0" applyNumberFormat="1" applyFont="1" applyFill="1" applyBorder="1" applyAlignment="1" applyProtection="1">
      <alignment vertical="center"/>
      <protection/>
    </xf>
    <xf numFmtId="202" fontId="23" fillId="0" borderId="65" xfId="0" applyNumberFormat="1" applyFont="1" applyFill="1" applyBorder="1" applyAlignment="1" applyProtection="1">
      <alignment vertical="top" wrapText="1"/>
      <protection/>
    </xf>
    <xf numFmtId="181" fontId="349" fillId="0" borderId="10" xfId="66" applyNumberFormat="1" applyFont="1" applyFill="1" applyBorder="1" applyAlignment="1" quotePrefix="1">
      <alignment horizontal="center" vertical="center"/>
      <protection/>
    </xf>
    <xf numFmtId="202" fontId="124" fillId="0" borderId="65" xfId="0" applyNumberFormat="1" applyFont="1" applyFill="1" applyBorder="1" applyAlignment="1" applyProtection="1">
      <alignment vertical="top" wrapText="1"/>
      <protection/>
    </xf>
    <xf numFmtId="3" fontId="18" fillId="0" borderId="10" xfId="0" applyNumberFormat="1" applyFont="1" applyFill="1" applyBorder="1" applyAlignment="1" applyProtection="1">
      <alignment vertical="center"/>
      <protection/>
    </xf>
    <xf numFmtId="3" fontId="18" fillId="0" borderId="10" xfId="0" applyNumberFormat="1" applyFont="1" applyFill="1" applyBorder="1" applyAlignment="1" applyProtection="1">
      <alignment vertical="center"/>
      <protection locked="0"/>
    </xf>
    <xf numFmtId="202" fontId="23" fillId="0" borderId="65" xfId="0" applyNumberFormat="1" applyFont="1" applyFill="1" applyBorder="1" applyAlignment="1" applyProtection="1" quotePrefix="1">
      <alignment vertical="top" wrapText="1"/>
      <protection/>
    </xf>
    <xf numFmtId="202" fontId="23" fillId="0" borderId="23" xfId="0" applyNumberFormat="1" applyFont="1" applyFill="1" applyBorder="1" applyAlignment="1" applyProtection="1">
      <alignment vertical="top" wrapText="1"/>
      <protection/>
    </xf>
    <xf numFmtId="3" fontId="18" fillId="0" borderId="24" xfId="0" applyNumberFormat="1" applyFont="1" applyFill="1" applyBorder="1" applyAlignment="1" applyProtection="1">
      <alignment vertical="center"/>
      <protection/>
    </xf>
    <xf numFmtId="3" fontId="18" fillId="0" borderId="24" xfId="0" applyNumberFormat="1" applyFont="1" applyFill="1" applyBorder="1" applyAlignment="1" applyProtection="1">
      <alignment vertical="center"/>
      <protection locked="0"/>
    </xf>
    <xf numFmtId="0" fontId="344" fillId="0" borderId="0" xfId="0" applyFont="1" applyFill="1" applyBorder="1" applyAlignment="1" applyProtection="1">
      <alignment/>
      <protection/>
    </xf>
    <xf numFmtId="0" fontId="350" fillId="74" borderId="17" xfId="0" applyNumberFormat="1" applyFont="1" applyFill="1" applyBorder="1" applyAlignment="1" applyProtection="1" quotePrefix="1">
      <alignment horizontal="left" vertical="top" wrapText="1"/>
      <protection/>
    </xf>
    <xf numFmtId="0" fontId="120" fillId="0" borderId="65" xfId="0" applyNumberFormat="1" applyFont="1" applyFill="1" applyBorder="1" applyAlignment="1" applyProtection="1">
      <alignment vertical="top" wrapText="1"/>
      <protection/>
    </xf>
    <xf numFmtId="0" fontId="123" fillId="0" borderId="10" xfId="0" applyNumberFormat="1" applyFont="1" applyFill="1" applyBorder="1" applyAlignment="1" applyProtection="1">
      <alignment horizontal="center" vertical="top"/>
      <protection/>
    </xf>
    <xf numFmtId="0" fontId="123" fillId="76" borderId="17" xfId="0" applyNumberFormat="1" applyFont="1" applyFill="1" applyBorder="1" applyAlignment="1" applyProtection="1" quotePrefix="1">
      <alignment horizontal="left" vertical="top" wrapText="1"/>
      <protection/>
    </xf>
    <xf numFmtId="0" fontId="123" fillId="76" borderId="12" xfId="0" applyNumberFormat="1" applyFont="1" applyFill="1" applyBorder="1" applyAlignment="1" applyProtection="1" quotePrefix="1">
      <alignment horizontal="center" vertical="top"/>
      <protection/>
    </xf>
    <xf numFmtId="3" fontId="347" fillId="76" borderId="12" xfId="0" applyNumberFormat="1" applyFont="1" applyFill="1" applyBorder="1" applyAlignment="1" applyProtection="1">
      <alignment vertical="center"/>
      <protection/>
    </xf>
    <xf numFmtId="0" fontId="351" fillId="0" borderId="65" xfId="0" applyNumberFormat="1" applyFont="1" applyFill="1" applyBorder="1" applyAlignment="1" applyProtection="1">
      <alignment horizontal="right" vertical="top" wrapText="1"/>
      <protection/>
    </xf>
    <xf numFmtId="0" fontId="352" fillId="0" borderId="10" xfId="0" applyNumberFormat="1" applyFont="1" applyFill="1" applyBorder="1" applyAlignment="1" applyProtection="1" quotePrefix="1">
      <alignment horizontal="center" vertical="top"/>
      <protection/>
    </xf>
    <xf numFmtId="3" fontId="351" fillId="0" borderId="10" xfId="0" applyNumberFormat="1" applyFont="1" applyFill="1" applyBorder="1" applyAlignment="1" applyProtection="1">
      <alignment vertical="center"/>
      <protection/>
    </xf>
    <xf numFmtId="0" fontId="353" fillId="0" borderId="0" xfId="0" applyFont="1" applyFill="1" applyBorder="1" applyAlignment="1" applyProtection="1">
      <alignment vertical="top"/>
      <protection/>
    </xf>
    <xf numFmtId="0" fontId="127" fillId="74" borderId="17" xfId="0" applyNumberFormat="1" applyFont="1" applyFill="1" applyBorder="1" applyAlignment="1" applyProtection="1" quotePrefix="1">
      <alignment horizontal="left" vertical="top" wrapText="1"/>
      <protection/>
    </xf>
    <xf numFmtId="3" fontId="354" fillId="74" borderId="12" xfId="0" applyNumberFormat="1" applyFont="1" applyFill="1" applyBorder="1" applyAlignment="1" applyProtection="1">
      <alignment vertical="center"/>
      <protection/>
    </xf>
    <xf numFmtId="3" fontId="354" fillId="74" borderId="18" xfId="0" applyNumberFormat="1" applyFont="1" applyFill="1" applyBorder="1" applyAlignment="1" applyProtection="1">
      <alignment vertical="center"/>
      <protection/>
    </xf>
    <xf numFmtId="0" fontId="120" fillId="0" borderId="65" xfId="0" applyNumberFormat="1" applyFont="1" applyFill="1" applyBorder="1" applyAlignment="1" applyProtection="1">
      <alignment horizontal="left" vertical="top" wrapText="1"/>
      <protection/>
    </xf>
    <xf numFmtId="0" fontId="30" fillId="0" borderId="10" xfId="0" applyNumberFormat="1" applyFont="1" applyFill="1" applyBorder="1" applyAlignment="1" applyProtection="1">
      <alignment horizontal="center" vertical="top"/>
      <protection/>
    </xf>
    <xf numFmtId="3" fontId="23" fillId="0" borderId="10" xfId="0" applyNumberFormat="1" applyFont="1" applyFill="1" applyBorder="1" applyAlignment="1" applyProtection="1">
      <alignment vertical="center"/>
      <protection/>
    </xf>
    <xf numFmtId="3" fontId="23" fillId="0" borderId="83" xfId="0" applyNumberFormat="1" applyFont="1" applyFill="1" applyBorder="1" applyAlignment="1" applyProtection="1">
      <alignment vertical="center"/>
      <protection/>
    </xf>
    <xf numFmtId="0" fontId="23" fillId="0" borderId="65" xfId="0" applyNumberFormat="1" applyFont="1" applyFill="1" applyBorder="1" applyAlignment="1" applyProtection="1" quotePrefix="1">
      <alignment horizontal="left" vertical="top" wrapText="1"/>
      <protection/>
    </xf>
    <xf numFmtId="3" fontId="354" fillId="0" borderId="10" xfId="0" applyNumberFormat="1" applyFont="1" applyFill="1" applyBorder="1" applyAlignment="1" applyProtection="1">
      <alignment vertical="center"/>
      <protection/>
    </xf>
    <xf numFmtId="3" fontId="354" fillId="0" borderId="10" xfId="0" applyNumberFormat="1" applyFont="1" applyFill="1" applyBorder="1" applyAlignment="1" applyProtection="1">
      <alignment vertical="center"/>
      <protection locked="0"/>
    </xf>
    <xf numFmtId="202" fontId="347" fillId="0" borderId="65" xfId="0" applyNumberFormat="1" applyFont="1" applyFill="1" applyBorder="1" applyAlignment="1" applyProtection="1">
      <alignment horizontal="left" vertical="top" wrapText="1"/>
      <protection/>
    </xf>
    <xf numFmtId="0" fontId="23" fillId="76" borderId="65" xfId="0" applyNumberFormat="1" applyFont="1" applyFill="1" applyBorder="1" applyAlignment="1" applyProtection="1" quotePrefix="1">
      <alignment horizontal="left" vertical="top" wrapText="1"/>
      <protection/>
    </xf>
    <xf numFmtId="3" fontId="354" fillId="76" borderId="10" xfId="0" applyNumberFormat="1" applyFont="1" applyFill="1" applyBorder="1" applyAlignment="1" applyProtection="1">
      <alignment vertical="center"/>
      <protection/>
    </xf>
    <xf numFmtId="3" fontId="354" fillId="76" borderId="83" xfId="0" applyNumberFormat="1" applyFont="1" applyFill="1" applyBorder="1" applyAlignment="1" applyProtection="1">
      <alignment vertical="center"/>
      <protection/>
    </xf>
    <xf numFmtId="0" fontId="23" fillId="0" borderId="65" xfId="0" applyNumberFormat="1" applyFont="1" applyFill="1" applyBorder="1" applyAlignment="1" applyProtection="1">
      <alignment horizontal="left" vertical="top" wrapText="1" indent="1"/>
      <protection/>
    </xf>
    <xf numFmtId="0" fontId="23" fillId="0" borderId="65" xfId="0" applyNumberFormat="1" applyFont="1" applyFill="1" applyBorder="1" applyAlignment="1" applyProtection="1" quotePrefix="1">
      <alignment horizontal="left" vertical="top" wrapText="1" indent="1"/>
      <protection/>
    </xf>
    <xf numFmtId="3" fontId="347" fillId="76" borderId="83" xfId="0" applyNumberFormat="1" applyFont="1" applyFill="1" applyBorder="1" applyAlignment="1" applyProtection="1">
      <alignment vertical="center"/>
      <protection/>
    </xf>
    <xf numFmtId="0" fontId="23" fillId="0" borderId="65" xfId="0" applyNumberFormat="1" applyFont="1" applyFill="1" applyBorder="1" applyAlignment="1" applyProtection="1" quotePrefix="1">
      <alignment vertical="top" wrapText="1"/>
      <protection/>
    </xf>
    <xf numFmtId="0" fontId="23" fillId="0" borderId="65" xfId="0" applyNumberFormat="1" applyFont="1" applyFill="1" applyBorder="1" applyAlignment="1" applyProtection="1">
      <alignment horizontal="left" vertical="top" wrapText="1"/>
      <protection/>
    </xf>
    <xf numFmtId="0" fontId="23" fillId="76" borderId="65" xfId="0" applyNumberFormat="1" applyFont="1" applyFill="1" applyBorder="1" applyAlignment="1" applyProtection="1">
      <alignment horizontal="left" vertical="top" wrapText="1"/>
      <protection/>
    </xf>
    <xf numFmtId="0" fontId="23" fillId="0" borderId="180" xfId="0" applyNumberFormat="1" applyFont="1" applyFill="1" applyBorder="1" applyAlignment="1" applyProtection="1" quotePrefix="1">
      <alignment horizontal="left" vertical="top" wrapText="1" indent="1"/>
      <protection/>
    </xf>
    <xf numFmtId="181" fontId="30" fillId="0" borderId="181" xfId="66" applyNumberFormat="1" applyFont="1" applyFill="1" applyBorder="1" applyAlignment="1" quotePrefix="1">
      <alignment horizontal="center" vertical="center"/>
      <protection/>
    </xf>
    <xf numFmtId="3" fontId="347" fillId="0" borderId="181" xfId="0" applyNumberFormat="1" applyFont="1" applyFill="1" applyBorder="1" applyAlignment="1" applyProtection="1">
      <alignment vertical="center"/>
      <protection/>
    </xf>
    <xf numFmtId="3" fontId="347" fillId="0" borderId="181" xfId="0" applyNumberFormat="1" applyFont="1" applyFill="1" applyBorder="1" applyAlignment="1" applyProtection="1">
      <alignment vertical="center"/>
      <protection locked="0"/>
    </xf>
    <xf numFmtId="3" fontId="347" fillId="0" borderId="182" xfId="0" applyNumberFormat="1" applyFont="1" applyFill="1" applyBorder="1" applyAlignment="1" applyProtection="1">
      <alignment vertical="center"/>
      <protection/>
    </xf>
    <xf numFmtId="0" fontId="355" fillId="0" borderId="0" xfId="0" applyFont="1" applyFill="1" applyBorder="1" applyAlignment="1" quotePrefix="1">
      <alignment/>
    </xf>
    <xf numFmtId="0" fontId="129" fillId="0" borderId="0" xfId="0" applyFont="1" applyFill="1" applyBorder="1" applyAlignment="1">
      <alignment/>
    </xf>
    <xf numFmtId="0" fontId="130" fillId="0" borderId="0" xfId="0" applyFont="1" applyFill="1" applyBorder="1" applyAlignment="1">
      <alignment wrapText="1"/>
    </xf>
    <xf numFmtId="0" fontId="300" fillId="39" borderId="0" xfId="58" applyFont="1" applyFill="1" applyAlignment="1">
      <alignment horizontal="center" vertical="center"/>
      <protection/>
    </xf>
    <xf numFmtId="0" fontId="30" fillId="0" borderId="134" xfId="0" applyFont="1" applyFill="1" applyBorder="1" applyAlignment="1" applyProtection="1">
      <alignment horizontal="center" vertical="center" wrapText="1"/>
      <protection/>
    </xf>
    <xf numFmtId="3" fontId="347" fillId="74" borderId="12" xfId="0" applyNumberFormat="1" applyFont="1" applyFill="1" applyBorder="1" applyAlignment="1" applyProtection="1">
      <alignment vertical="top"/>
      <protection locked="0"/>
    </xf>
    <xf numFmtId="3" fontId="347" fillId="74" borderId="12" xfId="0" applyNumberFormat="1" applyFont="1" applyFill="1" applyBorder="1" applyAlignment="1" applyProtection="1">
      <alignment vertical="center"/>
      <protection locked="0"/>
    </xf>
    <xf numFmtId="3" fontId="354" fillId="74" borderId="12" xfId="0" applyNumberFormat="1" applyFont="1" applyFill="1" applyBorder="1" applyAlignment="1" applyProtection="1">
      <alignment vertical="center"/>
      <protection locked="0"/>
    </xf>
    <xf numFmtId="0" fontId="131" fillId="39" borderId="0" xfId="0" applyFont="1" applyFill="1" applyAlignment="1" quotePrefix="1">
      <alignment vertical="center"/>
    </xf>
    <xf numFmtId="181" fontId="356" fillId="76" borderId="10" xfId="0" applyNumberFormat="1" applyFont="1" applyFill="1" applyBorder="1" applyAlignment="1" applyProtection="1">
      <alignment horizontal="center" vertical="top"/>
      <protection/>
    </xf>
    <xf numFmtId="181" fontId="357" fillId="73" borderId="118" xfId="0" applyNumberFormat="1" applyFont="1" applyFill="1" applyBorder="1" applyAlignment="1" applyProtection="1" quotePrefix="1">
      <alignment horizontal="center" vertical="top"/>
      <protection/>
    </xf>
    <xf numFmtId="181" fontId="358" fillId="74" borderId="12" xfId="0" applyNumberFormat="1" applyFont="1" applyFill="1" applyBorder="1" applyAlignment="1" applyProtection="1" quotePrefix="1">
      <alignment horizontal="center" vertical="top"/>
      <protection/>
    </xf>
    <xf numFmtId="181" fontId="358" fillId="74" borderId="12" xfId="0" applyNumberFormat="1" applyFont="1" applyFill="1" applyBorder="1" applyAlignment="1" applyProtection="1">
      <alignment horizontal="center" vertical="top"/>
      <protection/>
    </xf>
    <xf numFmtId="0" fontId="259" fillId="77" borderId="0" xfId="60" applyFill="1">
      <alignment/>
      <protection/>
    </xf>
    <xf numFmtId="0" fontId="259" fillId="77" borderId="0" xfId="60" applyFill="1" applyAlignment="1">
      <alignment/>
      <protection/>
    </xf>
    <xf numFmtId="0" fontId="259" fillId="32" borderId="0" xfId="60" applyFill="1">
      <alignment/>
      <protection/>
    </xf>
    <xf numFmtId="0" fontId="259" fillId="32" borderId="0" xfId="60" applyFill="1" applyAlignment="1">
      <alignment/>
      <protection/>
    </xf>
    <xf numFmtId="188" fontId="272" fillId="27" borderId="31" xfId="58" applyNumberFormat="1" applyFont="1" applyFill="1" applyBorder="1" applyAlignment="1" applyProtection="1">
      <alignment horizontal="center" vertical="center"/>
      <protection/>
    </xf>
    <xf numFmtId="188" fontId="272" fillId="4" borderId="97" xfId="58" applyNumberFormat="1" applyFont="1" applyFill="1" applyBorder="1" applyAlignment="1" applyProtection="1">
      <alignment horizontal="center" vertical="center"/>
      <protection/>
    </xf>
    <xf numFmtId="188" fontId="272" fillId="4" borderId="17" xfId="58" applyNumberFormat="1" applyFont="1" applyFill="1" applyBorder="1" applyAlignment="1" applyProtection="1">
      <alignment horizontal="center" vertical="center"/>
      <protection/>
    </xf>
    <xf numFmtId="188" fontId="272" fillId="4" borderId="13" xfId="58" applyNumberFormat="1" applyFont="1" applyFill="1" applyBorder="1" applyAlignment="1" applyProtection="1">
      <alignment horizontal="center" vertical="center"/>
      <protection/>
    </xf>
    <xf numFmtId="188" fontId="272" fillId="5" borderId="97" xfId="58" applyNumberFormat="1" applyFont="1" applyFill="1" applyBorder="1" applyAlignment="1" applyProtection="1">
      <alignment horizontal="center" vertical="center"/>
      <protection/>
    </xf>
    <xf numFmtId="188" fontId="272" fillId="5" borderId="17" xfId="58" applyNumberFormat="1" applyFont="1" applyFill="1" applyBorder="1" applyAlignment="1" applyProtection="1">
      <alignment horizontal="center" vertical="center"/>
      <protection/>
    </xf>
    <xf numFmtId="188" fontId="272" fillId="5" borderId="13" xfId="58" applyNumberFormat="1" applyFont="1" applyFill="1" applyBorder="1" applyAlignment="1" applyProtection="1">
      <alignment horizontal="center" vertical="center"/>
      <protection/>
    </xf>
    <xf numFmtId="188" fontId="272" fillId="45" borderId="124" xfId="58" applyNumberFormat="1" applyFont="1" applyFill="1" applyBorder="1" applyAlignment="1" applyProtection="1">
      <alignment horizontal="center" vertical="center"/>
      <protection/>
    </xf>
    <xf numFmtId="188" fontId="272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83" xfId="58" applyNumberFormat="1" applyFont="1" applyFill="1" applyBorder="1" applyAlignment="1" applyProtection="1">
      <alignment horizontal="right" vertical="center"/>
      <protection locked="0"/>
    </xf>
    <xf numFmtId="3" fontId="5" fillId="39" borderId="184" xfId="58" applyNumberFormat="1" applyFont="1" applyFill="1" applyBorder="1" applyAlignment="1" applyProtection="1">
      <alignment horizontal="right" vertical="center"/>
      <protection locked="0"/>
    </xf>
    <xf numFmtId="3" fontId="5" fillId="39" borderId="185" xfId="58" applyNumberFormat="1" applyFont="1" applyFill="1" applyBorder="1" applyAlignment="1" applyProtection="1">
      <alignment horizontal="right" vertical="center"/>
      <protection locked="0"/>
    </xf>
    <xf numFmtId="188" fontId="272" fillId="45" borderId="23" xfId="58" applyNumberFormat="1" applyFont="1" applyFill="1" applyBorder="1" applyAlignment="1" applyProtection="1">
      <alignment horizontal="center" vertical="center"/>
      <protection/>
    </xf>
    <xf numFmtId="188" fontId="272" fillId="45" borderId="92" xfId="58" applyNumberFormat="1" applyFont="1" applyFill="1" applyBorder="1" applyAlignment="1" applyProtection="1">
      <alignment horizontal="center" vertical="center"/>
      <protection/>
    </xf>
    <xf numFmtId="188" fontId="272" fillId="45" borderId="183" xfId="58" applyNumberFormat="1" applyFont="1" applyFill="1" applyBorder="1" applyAlignment="1" applyProtection="1">
      <alignment horizontal="center" vertical="center"/>
      <protection/>
    </xf>
    <xf numFmtId="188" fontId="272" fillId="53" borderId="186" xfId="58" applyNumberFormat="1" applyFont="1" applyFill="1" applyBorder="1" applyAlignment="1" applyProtection="1">
      <alignment horizontal="center" vertical="center"/>
      <protection/>
    </xf>
    <xf numFmtId="188" fontId="272" fillId="27" borderId="187" xfId="58" applyNumberFormat="1" applyFont="1" applyFill="1" applyBorder="1" applyAlignment="1" applyProtection="1">
      <alignment horizontal="center" vertical="center"/>
      <protection/>
    </xf>
    <xf numFmtId="188" fontId="272" fillId="27" borderId="188" xfId="58" applyNumberFormat="1" applyFont="1" applyFill="1" applyBorder="1" applyAlignment="1" applyProtection="1">
      <alignment horizontal="center" vertical="center"/>
      <protection/>
    </xf>
    <xf numFmtId="188" fontId="272" fillId="53" borderId="189" xfId="58" applyNumberFormat="1" applyFont="1" applyFill="1" applyBorder="1" applyAlignment="1" applyProtection="1">
      <alignment horizontal="center" vertical="center"/>
      <protection/>
    </xf>
    <xf numFmtId="188" fontId="272" fillId="53" borderId="171" xfId="58" applyNumberFormat="1" applyFont="1" applyFill="1" applyBorder="1" applyAlignment="1" applyProtection="1">
      <alignment horizontal="center" vertical="center"/>
      <protection/>
    </xf>
    <xf numFmtId="181" fontId="35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79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60" fillId="45" borderId="125" xfId="71" applyNumberFormat="1" applyFont="1" applyFill="1" applyBorder="1" applyAlignment="1" applyProtection="1">
      <alignment/>
      <protection/>
    </xf>
    <xf numFmtId="38" fontId="360" fillId="45" borderId="47" xfId="71" applyNumberFormat="1" applyFont="1" applyFill="1" applyBorder="1" applyAlignment="1" applyProtection="1">
      <alignment/>
      <protection/>
    </xf>
    <xf numFmtId="38" fontId="360" fillId="45" borderId="147" xfId="71" applyNumberFormat="1" applyFont="1" applyFill="1" applyBorder="1" applyAlignment="1" applyProtection="1">
      <alignment/>
      <protection/>
    </xf>
    <xf numFmtId="197" fontId="361" fillId="45" borderId="66" xfId="61" applyNumberFormat="1" applyFont="1" applyFill="1" applyBorder="1" applyAlignment="1" applyProtection="1">
      <alignment/>
      <protection/>
    </xf>
    <xf numFmtId="197" fontId="362" fillId="45" borderId="66" xfId="61" applyNumberFormat="1" applyFont="1" applyFill="1" applyBorder="1" applyAlignment="1" applyProtection="1">
      <alignment/>
      <protection/>
    </xf>
    <xf numFmtId="197" fontId="362" fillId="45" borderId="145" xfId="61" applyNumberFormat="1" applyFont="1" applyFill="1" applyBorder="1" applyAlignment="1" applyProtection="1">
      <alignment/>
      <protection/>
    </xf>
    <xf numFmtId="38" fontId="360" fillId="45" borderId="125" xfId="71" applyNumberFormat="1" applyFont="1" applyFill="1" applyBorder="1" applyAlignment="1" applyProtection="1">
      <alignment horizontal="center"/>
      <protection/>
    </xf>
    <xf numFmtId="38" fontId="360" fillId="45" borderId="47" xfId="71" applyNumberFormat="1" applyFont="1" applyFill="1" applyBorder="1" applyAlignment="1" applyProtection="1">
      <alignment horizontal="center"/>
      <protection/>
    </xf>
    <xf numFmtId="38" fontId="360" fillId="45" borderId="147" xfId="71" applyNumberFormat="1" applyFont="1" applyFill="1" applyBorder="1" applyAlignment="1" applyProtection="1">
      <alignment horizontal="center"/>
      <protection/>
    </xf>
    <xf numFmtId="188" fontId="272" fillId="32" borderId="13" xfId="58" applyNumberFormat="1" applyFont="1" applyFill="1" applyBorder="1" applyAlignment="1" applyProtection="1">
      <alignment horizontal="center" vertical="center"/>
      <protection/>
    </xf>
    <xf numFmtId="188" fontId="272" fillId="45" borderId="60" xfId="58" applyNumberFormat="1" applyFont="1" applyFill="1" applyBorder="1" applyAlignment="1" applyProtection="1">
      <alignment horizontal="center" vertical="center"/>
      <protection/>
    </xf>
    <xf numFmtId="188" fontId="272" fillId="45" borderId="190" xfId="58" applyNumberFormat="1" applyFont="1" applyFill="1" applyBorder="1" applyAlignment="1" applyProtection="1">
      <alignment horizontal="center" vertical="center"/>
      <protection/>
    </xf>
    <xf numFmtId="188" fontId="272" fillId="53" borderId="111" xfId="58" applyNumberFormat="1" applyFont="1" applyFill="1" applyBorder="1" applyAlignment="1" applyProtection="1">
      <alignment horizontal="center" vertical="center"/>
      <protection/>
    </xf>
    <xf numFmtId="188" fontId="272" fillId="53" borderId="146" xfId="58" applyNumberFormat="1" applyFont="1" applyFill="1" applyBorder="1" applyAlignment="1" applyProtection="1">
      <alignment horizontal="center" vertical="center"/>
      <protection/>
    </xf>
    <xf numFmtId="188" fontId="272" fillId="53" borderId="33" xfId="58" applyNumberFormat="1" applyFont="1" applyFill="1" applyBorder="1" applyAlignment="1" applyProtection="1">
      <alignment horizontal="center" vertical="center"/>
      <protection/>
    </xf>
    <xf numFmtId="188" fontId="272" fillId="53" borderId="29" xfId="58" applyNumberFormat="1" applyFont="1" applyFill="1" applyBorder="1" applyAlignment="1" applyProtection="1">
      <alignment horizontal="center" vertical="center"/>
      <protection/>
    </xf>
    <xf numFmtId="188" fontId="272" fillId="53" borderId="184" xfId="58" applyNumberFormat="1" applyFont="1" applyFill="1" applyBorder="1" applyAlignment="1" applyProtection="1">
      <alignment horizontal="center" vertical="center"/>
      <protection/>
    </xf>
    <xf numFmtId="188" fontId="272" fillId="53" borderId="183" xfId="58" applyNumberFormat="1" applyFont="1" applyFill="1" applyBorder="1" applyAlignment="1" applyProtection="1">
      <alignment horizontal="center" vertical="center"/>
      <protection/>
    </xf>
    <xf numFmtId="188" fontId="272" fillId="45" borderId="191" xfId="58" applyNumberFormat="1" applyFont="1" applyFill="1" applyBorder="1" applyAlignment="1" applyProtection="1">
      <alignment horizontal="center" vertical="center"/>
      <protection/>
    </xf>
    <xf numFmtId="188" fontId="272" fillId="45" borderId="192" xfId="58" applyNumberFormat="1" applyFont="1" applyFill="1" applyBorder="1" applyAlignment="1" applyProtection="1">
      <alignment horizontal="center" vertical="center"/>
      <protection/>
    </xf>
    <xf numFmtId="3" fontId="5" fillId="39" borderId="193" xfId="58" applyNumberFormat="1" applyFont="1" applyFill="1" applyBorder="1" applyAlignment="1" applyProtection="1">
      <alignment horizontal="right" vertical="center"/>
      <protection locked="0"/>
    </xf>
    <xf numFmtId="188" fontId="272" fillId="45" borderId="194" xfId="58" applyNumberFormat="1" applyFont="1" applyFill="1" applyBorder="1" applyAlignment="1" applyProtection="1">
      <alignment horizontal="center" vertical="center"/>
      <protection/>
    </xf>
    <xf numFmtId="188" fontId="272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300" fillId="39" borderId="26" xfId="58" applyFont="1" applyFill="1" applyBorder="1" applyAlignment="1">
      <alignment vertical="center"/>
      <protection/>
    </xf>
    <xf numFmtId="0" fontId="363" fillId="0" borderId="0" xfId="0" applyFont="1" applyAlignment="1" applyProtection="1">
      <alignment/>
      <protection/>
    </xf>
    <xf numFmtId="0" fontId="46" fillId="0" borderId="0" xfId="58" applyFont="1" applyProtection="1">
      <alignment/>
      <protection/>
    </xf>
    <xf numFmtId="0" fontId="46" fillId="0" borderId="0" xfId="58" applyFont="1" applyAlignment="1" applyProtection="1">
      <alignment horizontal="right"/>
      <protection/>
    </xf>
    <xf numFmtId="0" fontId="268" fillId="32" borderId="12" xfId="0" applyFont="1" applyFill="1" applyBorder="1" applyAlignment="1" applyProtection="1">
      <alignment horizontal="right"/>
      <protection/>
    </xf>
    <xf numFmtId="49" fontId="268" fillId="32" borderId="12" xfId="0" applyNumberFormat="1" applyFont="1" applyFill="1" applyBorder="1" applyAlignment="1" applyProtection="1">
      <alignment horizontal="right"/>
      <protection/>
    </xf>
    <xf numFmtId="0" fontId="363" fillId="0" borderId="0" xfId="0" applyFont="1" applyAlignment="1" applyProtection="1">
      <alignment horizontal="right" wrapText="1"/>
      <protection/>
    </xf>
    <xf numFmtId="14" fontId="268" fillId="32" borderId="12" xfId="0" applyNumberFormat="1" applyFont="1" applyFill="1" applyBorder="1" applyAlignment="1" applyProtection="1">
      <alignment horizontal="right"/>
      <protection/>
    </xf>
    <xf numFmtId="0" fontId="364" fillId="0" borderId="0" xfId="0" applyFont="1" applyAlignment="1" applyProtection="1">
      <alignment horizontal="center"/>
      <protection/>
    </xf>
    <xf numFmtId="0" fontId="365" fillId="32" borderId="164" xfId="0" applyFont="1" applyFill="1" applyBorder="1" applyAlignment="1" applyProtection="1">
      <alignment horizontal="left"/>
      <protection/>
    </xf>
    <xf numFmtId="0" fontId="365" fillId="32" borderId="16" xfId="0" applyFont="1" applyFill="1" applyBorder="1" applyAlignment="1" applyProtection="1">
      <alignment horizontal="left"/>
      <protection/>
    </xf>
    <xf numFmtId="0" fontId="365" fillId="32" borderId="169" xfId="0" applyFont="1" applyFill="1" applyBorder="1" applyAlignment="1" applyProtection="1">
      <alignment horizontal="left" vertical="center" wrapText="1"/>
      <protection/>
    </xf>
    <xf numFmtId="0" fontId="365" fillId="32" borderId="152" xfId="0" applyFont="1" applyFill="1" applyBorder="1" applyAlignment="1" applyProtection="1">
      <alignment horizontal="left" vertical="center" wrapText="1"/>
      <protection/>
    </xf>
    <xf numFmtId="0" fontId="365" fillId="32" borderId="19" xfId="0" applyFont="1" applyFill="1" applyBorder="1" applyAlignment="1" applyProtection="1">
      <alignment horizontal="left" vertical="center" wrapText="1"/>
      <protection/>
    </xf>
    <xf numFmtId="3" fontId="365" fillId="32" borderId="23" xfId="0" applyNumberFormat="1" applyFont="1" applyFill="1" applyBorder="1" applyAlignment="1" applyProtection="1">
      <alignment horizontal="right" vertical="center" wrapText="1"/>
      <protection/>
    </xf>
    <xf numFmtId="3" fontId="365" fillId="32" borderId="22" xfId="0" applyNumberFormat="1" applyFont="1" applyFill="1" applyBorder="1" applyAlignment="1" applyProtection="1">
      <alignment horizontal="right" vertical="center" wrapText="1"/>
      <protection/>
    </xf>
    <xf numFmtId="3" fontId="365" fillId="32" borderId="91" xfId="0" applyNumberFormat="1" applyFont="1" applyFill="1" applyBorder="1" applyAlignment="1" applyProtection="1">
      <alignment horizontal="right" vertical="center" wrapText="1"/>
      <protection/>
    </xf>
    <xf numFmtId="0" fontId="366" fillId="32" borderId="61" xfId="0" applyFont="1" applyFill="1" applyBorder="1" applyAlignment="1" applyProtection="1">
      <alignment horizontal="left" vertical="center" wrapText="1"/>
      <protection/>
    </xf>
    <xf numFmtId="3" fontId="365" fillId="32" borderId="17" xfId="0" applyNumberFormat="1" applyFont="1" applyFill="1" applyBorder="1" applyAlignment="1" applyProtection="1">
      <alignment horizontal="right" vertical="center" wrapText="1"/>
      <protection/>
    </xf>
    <xf numFmtId="3" fontId="365" fillId="32" borderId="18" xfId="0" applyNumberFormat="1" applyFont="1" applyFill="1" applyBorder="1" applyAlignment="1" applyProtection="1">
      <alignment horizontal="right" vertical="center" wrapText="1"/>
      <protection/>
    </xf>
    <xf numFmtId="3" fontId="365" fillId="32" borderId="97" xfId="0" applyNumberFormat="1" applyFont="1" applyFill="1" applyBorder="1" applyAlignment="1" applyProtection="1">
      <alignment horizontal="right" vertical="center" wrapText="1"/>
      <protection/>
    </xf>
    <xf numFmtId="3" fontId="365" fillId="0" borderId="195" xfId="0" applyNumberFormat="1" applyFont="1" applyBorder="1" applyAlignment="1" applyProtection="1">
      <alignment horizontal="right" vertical="center" wrapText="1"/>
      <protection locked="0"/>
    </xf>
    <xf numFmtId="3" fontId="365" fillId="0" borderId="196" xfId="0" applyNumberFormat="1" applyFont="1" applyBorder="1" applyAlignment="1" applyProtection="1">
      <alignment horizontal="right" vertical="center" wrapText="1"/>
      <protection locked="0"/>
    </xf>
    <xf numFmtId="3" fontId="365" fillId="32" borderId="195" xfId="0" applyNumberFormat="1" applyFont="1" applyFill="1" applyBorder="1" applyAlignment="1" applyProtection="1">
      <alignment horizontal="right" vertical="center" wrapText="1"/>
      <protection/>
    </xf>
    <xf numFmtId="3" fontId="365" fillId="32" borderId="196" xfId="0" applyNumberFormat="1" applyFont="1" applyFill="1" applyBorder="1" applyAlignment="1" applyProtection="1">
      <alignment horizontal="right" vertical="center" wrapText="1"/>
      <protection/>
    </xf>
    <xf numFmtId="3" fontId="365" fillId="32" borderId="197" xfId="0" applyNumberFormat="1" applyFont="1" applyFill="1" applyBorder="1" applyAlignment="1" applyProtection="1">
      <alignment horizontal="right" vertical="center" wrapText="1"/>
      <protection/>
    </xf>
    <xf numFmtId="3" fontId="365" fillId="32" borderId="198" xfId="0" applyNumberFormat="1" applyFont="1" applyFill="1" applyBorder="1" applyAlignment="1" applyProtection="1">
      <alignment horizontal="right" vertical="center" wrapText="1"/>
      <protection/>
    </xf>
    <xf numFmtId="3" fontId="365" fillId="32" borderId="199" xfId="0" applyNumberFormat="1" applyFont="1" applyFill="1" applyBorder="1" applyAlignment="1" applyProtection="1">
      <alignment horizontal="right" vertical="center" wrapText="1"/>
      <protection/>
    </xf>
    <xf numFmtId="3" fontId="365" fillId="32" borderId="200" xfId="0" applyNumberFormat="1" applyFont="1" applyFill="1" applyBorder="1" applyAlignment="1" applyProtection="1">
      <alignment horizontal="right" vertical="center" wrapText="1"/>
      <protection/>
    </xf>
    <xf numFmtId="3" fontId="365" fillId="32" borderId="94" xfId="0" applyNumberFormat="1" applyFont="1" applyFill="1" applyBorder="1" applyAlignment="1" applyProtection="1">
      <alignment horizontal="right" vertical="center" wrapText="1"/>
      <protection/>
    </xf>
    <xf numFmtId="3" fontId="365" fillId="32" borderId="100" xfId="0" applyNumberFormat="1" applyFont="1" applyFill="1" applyBorder="1" applyAlignment="1" applyProtection="1">
      <alignment horizontal="right" vertical="center" wrapText="1"/>
      <protection/>
    </xf>
    <xf numFmtId="0" fontId="363" fillId="32" borderId="61" xfId="0" applyFont="1" applyFill="1" applyBorder="1" applyAlignment="1" applyProtection="1">
      <alignment horizontal="left" vertical="center" wrapText="1"/>
      <protection/>
    </xf>
    <xf numFmtId="3" fontId="365" fillId="32" borderId="110" xfId="0" applyNumberFormat="1" applyFont="1" applyFill="1" applyBorder="1" applyAlignment="1" applyProtection="1">
      <alignment horizontal="right" vertical="center" wrapText="1"/>
      <protection/>
    </xf>
    <xf numFmtId="3" fontId="365" fillId="32" borderId="171" xfId="0" applyNumberFormat="1" applyFont="1" applyFill="1" applyBorder="1" applyAlignment="1" applyProtection="1">
      <alignment horizontal="right" vertical="center" wrapText="1"/>
      <protection/>
    </xf>
    <xf numFmtId="3" fontId="365" fillId="32" borderId="33" xfId="0" applyNumberFormat="1" applyFont="1" applyFill="1" applyBorder="1" applyAlignment="1" applyProtection="1">
      <alignment horizontal="right" vertical="center" wrapText="1"/>
      <protection/>
    </xf>
    <xf numFmtId="3" fontId="365" fillId="32" borderId="34" xfId="0" applyNumberFormat="1" applyFont="1" applyFill="1" applyBorder="1" applyAlignment="1" applyProtection="1">
      <alignment horizontal="right" vertical="center" wrapText="1"/>
      <protection/>
    </xf>
    <xf numFmtId="3" fontId="365" fillId="32" borderId="38" xfId="0" applyNumberFormat="1" applyFont="1" applyFill="1" applyBorder="1" applyAlignment="1" applyProtection="1">
      <alignment horizontal="right" vertical="center" wrapText="1"/>
      <protection/>
    </xf>
    <xf numFmtId="3" fontId="365" fillId="32" borderId="39" xfId="0" applyNumberFormat="1" applyFont="1" applyFill="1" applyBorder="1" applyAlignment="1" applyProtection="1">
      <alignment horizontal="right" vertical="center" wrapText="1"/>
      <protection/>
    </xf>
    <xf numFmtId="0" fontId="365" fillId="32" borderId="134" xfId="0" applyFont="1" applyFill="1" applyBorder="1" applyAlignment="1" applyProtection="1">
      <alignment horizontal="right" vertical="center" wrapText="1"/>
      <protection/>
    </xf>
    <xf numFmtId="3" fontId="365" fillId="32" borderId="201" xfId="0" applyNumberFormat="1" applyFont="1" applyFill="1" applyBorder="1" applyAlignment="1" applyProtection="1">
      <alignment horizontal="right" vertical="center" wrapText="1"/>
      <protection/>
    </xf>
    <xf numFmtId="3" fontId="365" fillId="32" borderId="179" xfId="0" applyNumberFormat="1" applyFont="1" applyFill="1" applyBorder="1" applyAlignment="1" applyProtection="1">
      <alignment horizontal="right" vertical="center" wrapText="1"/>
      <protection/>
    </xf>
    <xf numFmtId="3" fontId="365" fillId="32" borderId="133" xfId="0" applyNumberFormat="1" applyFont="1" applyFill="1" applyBorder="1" applyAlignment="1" applyProtection="1">
      <alignment horizontal="right" vertical="center" wrapText="1"/>
      <protection/>
    </xf>
    <xf numFmtId="3" fontId="365" fillId="32" borderId="202" xfId="0" applyNumberFormat="1" applyFont="1" applyFill="1" applyBorder="1" applyAlignment="1" applyProtection="1">
      <alignment horizontal="right" vertical="center" wrapText="1"/>
      <protection/>
    </xf>
    <xf numFmtId="0" fontId="367" fillId="0" borderId="0" xfId="0" applyFont="1" applyAlignment="1" applyProtection="1">
      <alignment horizontal="right"/>
      <protection/>
    </xf>
    <xf numFmtId="3" fontId="367" fillId="0" borderId="0" xfId="0" applyNumberFormat="1" applyFont="1" applyAlignment="1" applyProtection="1">
      <alignment/>
      <protection/>
    </xf>
    <xf numFmtId="0" fontId="368" fillId="0" borderId="0" xfId="0" applyFont="1" applyAlignment="1" applyProtection="1" quotePrefix="1">
      <alignment/>
      <protection/>
    </xf>
    <xf numFmtId="0" fontId="29" fillId="0" borderId="63" xfId="0" applyFont="1" applyBorder="1" applyAlignment="1" applyProtection="1">
      <alignment horizontal="left"/>
      <protection/>
    </xf>
    <xf numFmtId="0" fontId="363" fillId="0" borderId="62" xfId="0" applyFont="1" applyBorder="1" applyAlignment="1" applyProtection="1">
      <alignment horizontal="left" vertical="center" wrapText="1"/>
      <protection/>
    </xf>
    <xf numFmtId="0" fontId="363" fillId="0" borderId="64" xfId="0" applyFont="1" applyBorder="1" applyAlignment="1" applyProtection="1">
      <alignment horizontal="left" vertical="center" wrapText="1"/>
      <protection/>
    </xf>
    <xf numFmtId="0" fontId="363" fillId="0" borderId="63" xfId="0" applyFont="1" applyBorder="1" applyAlignment="1" applyProtection="1">
      <alignment horizontal="left" vertical="center" wrapText="1"/>
      <protection/>
    </xf>
    <xf numFmtId="0" fontId="366" fillId="0" borderId="61" xfId="0" applyFont="1" applyBorder="1" applyAlignment="1" applyProtection="1">
      <alignment horizontal="left" vertical="center" wrapText="1"/>
      <protection/>
    </xf>
    <xf numFmtId="0" fontId="363" fillId="0" borderId="99" xfId="0" applyFont="1" applyBorder="1" applyAlignment="1" applyProtection="1">
      <alignment horizontal="left" vertical="center" wrapText="1"/>
      <protection/>
    </xf>
    <xf numFmtId="0" fontId="363" fillId="0" borderId="129" xfId="0" applyFont="1" applyBorder="1" applyAlignment="1" applyProtection="1">
      <alignment horizontal="left" vertical="center" wrapText="1"/>
      <protection/>
    </xf>
    <xf numFmtId="0" fontId="363" fillId="0" borderId="66" xfId="0" applyFont="1" applyBorder="1" applyAlignment="1" applyProtection="1">
      <alignment horizontal="left" vertical="center" wrapText="1"/>
      <protection/>
    </xf>
    <xf numFmtId="49" fontId="300" fillId="39" borderId="0" xfId="58" applyNumberFormat="1" applyFont="1" applyFill="1" applyAlignment="1">
      <alignment vertical="center"/>
      <protection/>
    </xf>
    <xf numFmtId="0" fontId="363" fillId="0" borderId="0" xfId="0" applyFont="1" applyAlignment="1" applyProtection="1" quotePrefix="1">
      <alignment horizontal="right"/>
      <protection/>
    </xf>
    <xf numFmtId="3" fontId="365" fillId="32" borderId="23" xfId="0" applyNumberFormat="1" applyFont="1" applyFill="1" applyBorder="1" applyAlignment="1" applyProtection="1">
      <alignment horizontal="center" vertical="center" wrapText="1"/>
      <protection/>
    </xf>
    <xf numFmtId="0" fontId="365" fillId="32" borderId="91" xfId="0" applyFont="1" applyFill="1" applyBorder="1" applyAlignment="1" applyProtection="1">
      <alignment horizontal="center" vertical="center" wrapText="1"/>
      <protection/>
    </xf>
    <xf numFmtId="3" fontId="365" fillId="32" borderId="17" xfId="0" applyNumberFormat="1" applyFont="1" applyFill="1" applyBorder="1" applyAlignment="1" applyProtection="1">
      <alignment horizontal="center" vertical="center" wrapText="1"/>
      <protection/>
    </xf>
    <xf numFmtId="0" fontId="365" fillId="32" borderId="97" xfId="0" applyFont="1" applyFill="1" applyBorder="1" applyAlignment="1" applyProtection="1">
      <alignment horizontal="center" vertical="center" wrapText="1"/>
      <protection/>
    </xf>
    <xf numFmtId="3" fontId="365" fillId="0" borderId="29" xfId="0" applyNumberFormat="1" applyFont="1" applyBorder="1" applyAlignment="1" applyProtection="1">
      <alignment horizontal="right" vertical="center" wrapText="1"/>
      <protection locked="0"/>
    </xf>
    <xf numFmtId="0" fontId="365" fillId="0" borderId="30" xfId="0" applyFont="1" applyBorder="1" applyAlignment="1" applyProtection="1">
      <alignment horizontal="center" vertical="center" wrapText="1"/>
      <protection locked="0"/>
    </xf>
    <xf numFmtId="3" fontId="365" fillId="32" borderId="203" xfId="0" applyNumberFormat="1" applyFont="1" applyFill="1" applyBorder="1" applyAlignment="1" applyProtection="1">
      <alignment horizontal="center" vertical="center" wrapText="1"/>
      <protection/>
    </xf>
    <xf numFmtId="0" fontId="365" fillId="32" borderId="179" xfId="0" applyFont="1" applyFill="1" applyBorder="1" applyAlignment="1" applyProtection="1">
      <alignment horizontal="center" vertical="center" wrapText="1"/>
      <protection/>
    </xf>
    <xf numFmtId="0" fontId="27" fillId="32" borderId="0" xfId="58" applyFont="1" applyFill="1" applyBorder="1">
      <alignment/>
      <protection/>
    </xf>
    <xf numFmtId="0" fontId="26" fillId="32" borderId="0" xfId="58" applyFont="1" applyFill="1" applyBorder="1">
      <alignment/>
      <protection/>
    </xf>
    <xf numFmtId="0" fontId="29" fillId="39" borderId="64" xfId="0" applyFont="1" applyFill="1" applyBorder="1" applyAlignment="1" applyProtection="1">
      <alignment horizontal="left" wrapText="1"/>
      <protection/>
    </xf>
    <xf numFmtId="0" fontId="366" fillId="0" borderId="61" xfId="0" applyFont="1" applyFill="1" applyBorder="1" applyAlignment="1" applyProtection="1">
      <alignment horizontal="left" vertical="center" wrapText="1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69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84" fillId="64" borderId="122" xfId="71" applyNumberFormat="1" applyFont="1" applyFill="1" applyBorder="1" applyAlignment="1" applyProtection="1">
      <alignment horizontal="center"/>
      <protection/>
    </xf>
    <xf numFmtId="38" fontId="284" fillId="64" borderId="41" xfId="71" applyNumberFormat="1" applyFont="1" applyFill="1" applyBorder="1" applyAlignment="1" applyProtection="1">
      <alignment horizontal="center"/>
      <protection/>
    </xf>
    <xf numFmtId="38" fontId="284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69" fillId="39" borderId="26" xfId="62" applyFont="1" applyFill="1" applyBorder="1" applyAlignment="1" applyProtection="1">
      <alignment horizontal="center"/>
      <protection/>
    </xf>
    <xf numFmtId="0" fontId="369" fillId="39" borderId="0" xfId="62" applyFont="1" applyFill="1" applyBorder="1" applyAlignment="1" applyProtection="1">
      <alignment horizontal="center"/>
      <protection/>
    </xf>
    <xf numFmtId="0" fontId="369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301" fillId="39" borderId="109" xfId="58" applyFont="1" applyFill="1" applyBorder="1" applyAlignment="1" applyProtection="1" quotePrefix="1">
      <alignment horizontal="center" vertical="center"/>
      <protection/>
    </xf>
    <xf numFmtId="0" fontId="301" fillId="39" borderId="25" xfId="58" applyFont="1" applyFill="1" applyBorder="1" applyAlignment="1" applyProtection="1" quotePrefix="1">
      <alignment horizontal="center" vertical="center"/>
      <protection/>
    </xf>
    <xf numFmtId="0" fontId="301" fillId="39" borderId="13" xfId="58" applyFont="1" applyFill="1" applyBorder="1" applyAlignment="1" applyProtection="1" quotePrefix="1">
      <alignment horizontal="center" vertical="center"/>
      <protection/>
    </xf>
    <xf numFmtId="186" fontId="254" fillId="39" borderId="109" xfId="53" applyNumberFormat="1" applyFill="1" applyBorder="1" applyAlignment="1" applyProtection="1">
      <alignment horizontal="center" vertical="center"/>
      <protection/>
    </xf>
    <xf numFmtId="186" fontId="308" fillId="39" borderId="13" xfId="58" applyNumberFormat="1" applyFont="1" applyFill="1" applyBorder="1" applyAlignment="1" applyProtection="1">
      <alignment horizontal="center" vertical="center"/>
      <protection/>
    </xf>
    <xf numFmtId="3" fontId="254" fillId="39" borderId="109" xfId="53" applyNumberFormat="1" applyFill="1" applyBorder="1" applyAlignment="1" applyProtection="1">
      <alignment horizontal="center"/>
      <protection/>
    </xf>
    <xf numFmtId="0" fontId="308" fillId="39" borderId="25" xfId="70" applyFont="1" applyFill="1" applyBorder="1" applyAlignment="1" applyProtection="1">
      <alignment horizontal="center"/>
      <protection/>
    </xf>
    <xf numFmtId="0" fontId="308" fillId="39" borderId="13" xfId="70" applyFont="1" applyFill="1" applyBorder="1" applyAlignment="1" applyProtection="1">
      <alignment horizontal="center"/>
      <protection/>
    </xf>
    <xf numFmtId="1" fontId="278" fillId="48" borderId="109" xfId="58" applyNumberFormat="1" applyFont="1" applyFill="1" applyBorder="1" applyAlignment="1" applyProtection="1">
      <alignment horizontal="center" vertical="center"/>
      <protection/>
    </xf>
    <xf numFmtId="1" fontId="278" fillId="48" borderId="13" xfId="58" applyNumberFormat="1" applyFont="1" applyFill="1" applyBorder="1" applyAlignment="1" applyProtection="1">
      <alignment horizontal="center" vertical="center"/>
      <protection/>
    </xf>
    <xf numFmtId="0" fontId="370" fillId="32" borderId="0" xfId="61" applyFont="1" applyFill="1" applyBorder="1" applyAlignment="1" applyProtection="1">
      <alignment horizontal="center"/>
      <protection/>
    </xf>
    <xf numFmtId="194" fontId="310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65" fillId="42" borderId="126" xfId="0" applyFont="1" applyFill="1" applyBorder="1" applyAlignment="1" applyProtection="1">
      <alignment horizontal="center" vertical="center" wrapText="1"/>
      <protection/>
    </xf>
    <xf numFmtId="0" fontId="26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54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78" fillId="48" borderId="109" xfId="58" applyNumberFormat="1" applyFont="1" applyFill="1" applyBorder="1" applyAlignment="1" applyProtection="1">
      <alignment horizontal="center" vertical="center"/>
      <protection locked="0"/>
    </xf>
    <xf numFmtId="1" fontId="278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90" fillId="5" borderId="25" xfId="66" applyFont="1" applyFill="1" applyBorder="1" applyAlignment="1" quotePrefix="1">
      <alignment horizontal="left" vertical="center" wrapText="1"/>
      <protection/>
    </xf>
    <xf numFmtId="0" fontId="371" fillId="5" borderId="25" xfId="58" applyFont="1" applyFill="1" applyBorder="1" applyAlignment="1">
      <alignment horizontal="left" vertical="center" wrapText="1"/>
      <protection/>
    </xf>
    <xf numFmtId="3" fontId="299" fillId="32" borderId="109" xfId="58" applyNumberFormat="1" applyFont="1" applyFill="1" applyBorder="1" applyAlignment="1" applyProtection="1">
      <alignment horizontal="center" vertical="center"/>
      <protection locked="0"/>
    </xf>
    <xf numFmtId="3" fontId="299" fillId="32" borderId="25" xfId="58" applyNumberFormat="1" applyFont="1" applyFill="1" applyBorder="1" applyAlignment="1" applyProtection="1">
      <alignment horizontal="center" vertical="center"/>
      <protection locked="0"/>
    </xf>
    <xf numFmtId="3" fontId="299" fillId="32" borderId="13" xfId="58" applyNumberFormat="1" applyFont="1" applyFill="1" applyBorder="1" applyAlignment="1" applyProtection="1">
      <alignment horizontal="center" vertical="center"/>
      <protection locked="0"/>
    </xf>
    <xf numFmtId="3" fontId="372" fillId="32" borderId="109" xfId="58" applyNumberFormat="1" applyFont="1" applyFill="1" applyBorder="1" applyAlignment="1" applyProtection="1">
      <alignment horizontal="center" vertical="center"/>
      <protection locked="0"/>
    </xf>
    <xf numFmtId="3" fontId="372" fillId="32" borderId="25" xfId="58" applyNumberFormat="1" applyFont="1" applyFill="1" applyBorder="1" applyAlignment="1" applyProtection="1">
      <alignment horizontal="center" vertical="center"/>
      <protection locked="0"/>
    </xf>
    <xf numFmtId="3" fontId="372" fillId="32" borderId="13" xfId="58" applyNumberFormat="1" applyFont="1" applyFill="1" applyBorder="1" applyAlignment="1" applyProtection="1">
      <alignment horizontal="center" vertical="center"/>
      <protection locked="0"/>
    </xf>
    <xf numFmtId="0" fontId="293" fillId="4" borderId="25" xfId="66" applyFont="1" applyFill="1" applyBorder="1" applyAlignment="1" quotePrefix="1">
      <alignment horizontal="left" vertical="center" wrapText="1"/>
      <protection/>
    </xf>
    <xf numFmtId="0" fontId="373" fillId="4" borderId="25" xfId="58" applyFont="1" applyFill="1" applyBorder="1" applyAlignment="1">
      <alignment horizontal="left" vertical="center" wrapText="1"/>
      <protection/>
    </xf>
    <xf numFmtId="0" fontId="293" fillId="4" borderId="25" xfId="58" applyFont="1" applyFill="1" applyBorder="1" applyAlignment="1">
      <alignment horizontal="left" vertical="center"/>
      <protection/>
    </xf>
    <xf numFmtId="0" fontId="293" fillId="4" borderId="25" xfId="58" applyFont="1" applyFill="1" applyBorder="1" applyAlignment="1">
      <alignment horizontal="left" vertical="center" wrapText="1"/>
      <protection/>
    </xf>
    <xf numFmtId="0" fontId="293" fillId="4" borderId="97" xfId="58" applyFont="1" applyFill="1" applyBorder="1" applyAlignment="1">
      <alignment horizontal="left" vertical="center" wrapText="1"/>
      <protection/>
    </xf>
    <xf numFmtId="0" fontId="293" fillId="4" borderId="25" xfId="66" applyFont="1" applyFill="1" applyBorder="1" applyAlignment="1">
      <alignment horizontal="left" vertical="center"/>
      <protection/>
    </xf>
    <xf numFmtId="0" fontId="374" fillId="4" borderId="25" xfId="58" applyFont="1" applyFill="1" applyBorder="1" applyAlignment="1">
      <alignment horizontal="left" vertical="center" wrapText="1"/>
      <protection/>
    </xf>
    <xf numFmtId="0" fontId="293" fillId="4" borderId="25" xfId="58" applyFont="1" applyFill="1" applyBorder="1" applyAlignment="1">
      <alignment vertical="center" wrapText="1"/>
      <protection/>
    </xf>
    <xf numFmtId="0" fontId="374" fillId="4" borderId="25" xfId="58" applyFont="1" applyFill="1" applyBorder="1" applyAlignment="1">
      <alignment vertical="center" wrapText="1"/>
      <protection/>
    </xf>
    <xf numFmtId="0" fontId="293" fillId="4" borderId="25" xfId="66" applyFont="1" applyFill="1" applyBorder="1" applyAlignment="1" quotePrefix="1">
      <alignment horizontal="left" vertical="center"/>
      <protection/>
    </xf>
    <xf numFmtId="0" fontId="293" fillId="4" borderId="21" xfId="66" applyFont="1" applyFill="1" applyBorder="1" applyAlignment="1">
      <alignment vertical="center" wrapText="1"/>
      <protection/>
    </xf>
    <xf numFmtId="0" fontId="293" fillId="4" borderId="97" xfId="66" applyFont="1" applyFill="1" applyBorder="1" applyAlignment="1">
      <alignment horizontal="left" vertical="center"/>
      <protection/>
    </xf>
    <xf numFmtId="0" fontId="293" fillId="4" borderId="25" xfId="66" applyFont="1" applyFill="1" applyBorder="1" applyAlignment="1">
      <alignment horizontal="left" vertical="center" wrapText="1"/>
      <protection/>
    </xf>
    <xf numFmtId="0" fontId="293" fillId="4" borderId="25" xfId="66" applyFont="1" applyFill="1" applyBorder="1" applyAlignment="1">
      <alignment vertical="center" wrapText="1"/>
      <protection/>
    </xf>
    <xf numFmtId="0" fontId="373" fillId="4" borderId="25" xfId="58" applyFont="1" applyFill="1" applyBorder="1" applyAlignment="1">
      <alignment vertical="center" wrapText="1"/>
      <protection/>
    </xf>
    <xf numFmtId="0" fontId="275" fillId="48" borderId="109" xfId="58" applyFont="1" applyFill="1" applyBorder="1" applyAlignment="1" applyProtection="1">
      <alignment horizontal="center" vertical="center" wrapText="1"/>
      <protection/>
    </xf>
    <xf numFmtId="0" fontId="275" fillId="48" borderId="25" xfId="58" applyFont="1" applyFill="1" applyBorder="1" applyAlignment="1" applyProtection="1">
      <alignment horizontal="center" vertical="center" wrapText="1"/>
      <protection/>
    </xf>
    <xf numFmtId="0" fontId="275" fillId="48" borderId="13" xfId="58" applyFont="1" applyFill="1" applyBorder="1" applyAlignment="1" applyProtection="1">
      <alignment horizontal="center" vertical="center" wrapText="1"/>
      <protection/>
    </xf>
    <xf numFmtId="0" fontId="301" fillId="32" borderId="109" xfId="58" applyFont="1" applyFill="1" applyBorder="1" applyAlignment="1" applyProtection="1">
      <alignment vertical="center" wrapText="1"/>
      <protection/>
    </xf>
    <xf numFmtId="0" fontId="301" fillId="32" borderId="25" xfId="58" applyFont="1" applyFill="1" applyBorder="1" applyAlignment="1" applyProtection="1">
      <alignment vertical="center" wrapText="1"/>
      <protection/>
    </xf>
    <xf numFmtId="0" fontId="301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90" fillId="5" borderId="25" xfId="66" applyFont="1" applyFill="1" applyBorder="1" applyAlignment="1" applyProtection="1" quotePrefix="1">
      <alignment horizontal="left" vertical="center" wrapText="1"/>
      <protection/>
    </xf>
    <xf numFmtId="0" fontId="371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78" fillId="48" borderId="25" xfId="58" applyFont="1" applyFill="1" applyBorder="1" applyAlignment="1" applyProtection="1">
      <alignment wrapText="1"/>
      <protection/>
    </xf>
    <xf numFmtId="0" fontId="278" fillId="48" borderId="97" xfId="58" applyFont="1" applyFill="1" applyBorder="1" applyAlignment="1" applyProtection="1">
      <alignment wrapText="1"/>
      <protection/>
    </xf>
    <xf numFmtId="0" fontId="278" fillId="32" borderId="109" xfId="58" applyFont="1" applyFill="1" applyBorder="1" applyAlignment="1" applyProtection="1">
      <alignment horizontal="left" vertical="center"/>
      <protection/>
    </xf>
    <xf numFmtId="0" fontId="278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78" fillId="48" borderId="25" xfId="58" applyFont="1" applyFill="1" applyBorder="1" applyAlignment="1" applyProtection="1">
      <alignment horizontal="left"/>
      <protection/>
    </xf>
    <xf numFmtId="0" fontId="278" fillId="48" borderId="97" xfId="58" applyFont="1" applyFill="1" applyBorder="1" applyAlignment="1" applyProtection="1">
      <alignment horizontal="left"/>
      <protection/>
    </xf>
    <xf numFmtId="0" fontId="278" fillId="48" borderId="25" xfId="58" applyFont="1" applyFill="1" applyBorder="1" applyAlignment="1" applyProtection="1">
      <alignment horizontal="left" vertical="center"/>
      <protection/>
    </xf>
    <xf numFmtId="0" fontId="278" fillId="48" borderId="97" xfId="58" applyFont="1" applyFill="1" applyBorder="1" applyAlignment="1" applyProtection="1">
      <alignment horizontal="left" vertical="center"/>
      <protection/>
    </xf>
    <xf numFmtId="0" fontId="278" fillId="48" borderId="25" xfId="58" applyFont="1" applyFill="1" applyBorder="1" applyAlignment="1" applyProtection="1">
      <alignment vertical="center" wrapText="1"/>
      <protection/>
    </xf>
    <xf numFmtId="0" fontId="278" fillId="48" borderId="97" xfId="58" applyFont="1" applyFill="1" applyBorder="1" applyAlignment="1" applyProtection="1">
      <alignment vertical="center" wrapText="1"/>
      <protection/>
    </xf>
    <xf numFmtId="0" fontId="278" fillId="48" borderId="25" xfId="66" applyFont="1" applyFill="1" applyBorder="1" applyAlignment="1" applyProtection="1" quotePrefix="1">
      <alignment horizontal="left" vertical="center" wrapText="1"/>
      <protection/>
    </xf>
    <xf numFmtId="0" fontId="278" fillId="48" borderId="97" xfId="66" applyFont="1" applyFill="1" applyBorder="1" applyAlignment="1" applyProtection="1" quotePrefix="1">
      <alignment horizontal="left" vertical="center" wrapText="1"/>
      <protection/>
    </xf>
    <xf numFmtId="0" fontId="278" fillId="48" borderId="25" xfId="66" applyFont="1" applyFill="1" applyBorder="1" applyAlignment="1" applyProtection="1">
      <alignment horizontal="left" vertical="center"/>
      <protection/>
    </xf>
    <xf numFmtId="0" fontId="278" fillId="48" borderId="97" xfId="66" applyFont="1" applyFill="1" applyBorder="1" applyAlignment="1" applyProtection="1">
      <alignment horizontal="left" vertical="center"/>
      <protection/>
    </xf>
    <xf numFmtId="0" fontId="278" fillId="48" borderId="25" xfId="66" applyFont="1" applyFill="1" applyBorder="1" applyAlignment="1" applyProtection="1" quotePrefix="1">
      <alignment horizontal="left" vertical="center"/>
      <protection/>
    </xf>
    <xf numFmtId="0" fontId="278" fillId="48" borderId="97" xfId="66" applyFont="1" applyFill="1" applyBorder="1" applyAlignment="1" applyProtection="1" quotePrefix="1">
      <alignment horizontal="left" vertical="center"/>
      <protection/>
    </xf>
    <xf numFmtId="0" fontId="278" fillId="48" borderId="25" xfId="66" applyFont="1" applyFill="1" applyBorder="1" applyAlignment="1" applyProtection="1">
      <alignment vertical="center" wrapText="1"/>
      <protection/>
    </xf>
    <xf numFmtId="0" fontId="278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75" fillId="48" borderId="109" xfId="58" applyFont="1" applyFill="1" applyBorder="1" applyAlignment="1" applyProtection="1">
      <alignment horizontal="center" vertical="center" wrapText="1"/>
      <protection locked="0"/>
    </xf>
    <xf numFmtId="0" fontId="275" fillId="48" borderId="25" xfId="58" applyFont="1" applyFill="1" applyBorder="1" applyAlignment="1" applyProtection="1">
      <alignment horizontal="center" vertical="center" wrapText="1"/>
      <protection locked="0"/>
    </xf>
    <xf numFmtId="0" fontId="275" fillId="48" borderId="13" xfId="58" applyFont="1" applyFill="1" applyBorder="1" applyAlignment="1" applyProtection="1">
      <alignment horizontal="center" vertical="center" wrapText="1"/>
      <protection locked="0"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29" fillId="42" borderId="14" xfId="58" applyFont="1" applyFill="1" applyBorder="1" applyAlignment="1" applyProtection="1">
      <alignment horizontal="center" vertical="center"/>
      <protection/>
    </xf>
    <xf numFmtId="0" fontId="329" fillId="42" borderId="15" xfId="58" applyFont="1" applyFill="1" applyBorder="1" applyAlignment="1" applyProtection="1">
      <alignment horizontal="center" vertical="center"/>
      <protection/>
    </xf>
    <xf numFmtId="0" fontId="329" fillId="42" borderId="16" xfId="58" applyFont="1" applyFill="1" applyBorder="1" applyAlignment="1" applyProtection="1">
      <alignment horizontal="center" vertical="center"/>
      <protection/>
    </xf>
    <xf numFmtId="0" fontId="279" fillId="47" borderId="14" xfId="0" applyFont="1" applyFill="1" applyBorder="1" applyAlignment="1" applyProtection="1">
      <alignment horizontal="center" vertical="center"/>
      <protection/>
    </xf>
    <xf numFmtId="0" fontId="279" fillId="47" borderId="15" xfId="0" applyFont="1" applyFill="1" applyBorder="1" applyAlignment="1" applyProtection="1">
      <alignment horizontal="center" vertical="center"/>
      <protection/>
    </xf>
    <xf numFmtId="0" fontId="279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317" fillId="49" borderId="14" xfId="0" applyFont="1" applyFill="1" applyBorder="1" applyAlignment="1" applyProtection="1">
      <alignment horizontal="center" vertical="center"/>
      <protection/>
    </xf>
    <xf numFmtId="0" fontId="317" fillId="49" borderId="15" xfId="0" applyFont="1" applyFill="1" applyBorder="1" applyAlignment="1" applyProtection="1">
      <alignment horizontal="center" vertical="center"/>
      <protection/>
    </xf>
    <xf numFmtId="0" fontId="31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75" fillId="52" borderId="14" xfId="58" applyFont="1" applyFill="1" applyBorder="1" applyAlignment="1" applyProtection="1">
      <alignment horizontal="center" vertical="center"/>
      <protection/>
    </xf>
    <xf numFmtId="0" fontId="375" fillId="52" borderId="15" xfId="58" applyFont="1" applyFill="1" applyBorder="1" applyAlignment="1" applyProtection="1">
      <alignment horizontal="center" vertical="center"/>
      <protection/>
    </xf>
    <xf numFmtId="0" fontId="375" fillId="52" borderId="16" xfId="58" applyFont="1" applyFill="1" applyBorder="1" applyAlignment="1" applyProtection="1">
      <alignment horizontal="center" vertical="center"/>
      <protection/>
    </xf>
    <xf numFmtId="0" fontId="301" fillId="32" borderId="109" xfId="58" applyFont="1" applyFill="1" applyBorder="1" applyAlignment="1" applyProtection="1">
      <alignment horizontal="center" vertical="center" wrapText="1"/>
      <protection/>
    </xf>
    <xf numFmtId="0" fontId="301" fillId="32" borderId="25" xfId="58" applyFont="1" applyFill="1" applyBorder="1" applyAlignment="1" applyProtection="1">
      <alignment horizontal="center" vertical="center" wrapText="1"/>
      <protection/>
    </xf>
    <xf numFmtId="0" fontId="301" fillId="32" borderId="13" xfId="58" applyFont="1" applyFill="1" applyBorder="1" applyAlignment="1" applyProtection="1">
      <alignment horizontal="center" vertical="center" wrapText="1"/>
      <protection/>
    </xf>
    <xf numFmtId="0" fontId="365" fillId="32" borderId="98" xfId="0" applyFont="1" applyFill="1" applyBorder="1" applyAlignment="1" applyProtection="1">
      <alignment horizontal="center" vertical="center" wrapText="1"/>
      <protection/>
    </xf>
    <xf numFmtId="0" fontId="365" fillId="32" borderId="130" xfId="0" applyFont="1" applyFill="1" applyBorder="1" applyAlignment="1" applyProtection="1">
      <alignment horizontal="center" vertical="center" wrapText="1"/>
      <protection/>
    </xf>
    <xf numFmtId="0" fontId="365" fillId="32" borderId="163" xfId="0" applyFont="1" applyFill="1" applyBorder="1" applyAlignment="1" applyProtection="1">
      <alignment horizontal="center" vertical="center" wrapText="1"/>
      <protection/>
    </xf>
    <xf numFmtId="0" fontId="365" fillId="32" borderId="168" xfId="0" applyFont="1" applyFill="1" applyBorder="1" applyAlignment="1" applyProtection="1">
      <alignment horizontal="center" vertical="center" wrapText="1"/>
      <protection/>
    </xf>
    <xf numFmtId="0" fontId="365" fillId="32" borderId="16" xfId="0" applyFont="1" applyFill="1" applyBorder="1" applyAlignment="1" applyProtection="1">
      <alignment horizontal="center" vertical="center" wrapText="1"/>
      <protection/>
    </xf>
    <xf numFmtId="0" fontId="365" fillId="32" borderId="152" xfId="0" applyFont="1" applyFill="1" applyBorder="1" applyAlignment="1" applyProtection="1">
      <alignment horizontal="center" vertical="center" wrapText="1"/>
      <protection/>
    </xf>
    <xf numFmtId="0" fontId="120" fillId="0" borderId="0" xfId="0" applyFont="1" applyFill="1" applyBorder="1" applyAlignment="1" applyProtection="1" quotePrefix="1">
      <alignment horizontal="center" vertical="center"/>
      <protection/>
    </xf>
    <xf numFmtId="0" fontId="120" fillId="0" borderId="126" xfId="0" applyFont="1" applyFill="1" applyBorder="1" applyAlignment="1" applyProtection="1">
      <alignment horizontal="center" vertical="center" wrapText="1"/>
      <protection/>
    </xf>
    <xf numFmtId="0" fontId="120" fillId="0" borderId="82" xfId="0" applyFont="1" applyFill="1" applyBorder="1" applyAlignment="1" applyProtection="1">
      <alignment horizontal="center" vertical="center" wrapText="1"/>
      <protection/>
    </xf>
    <xf numFmtId="0" fontId="120" fillId="0" borderId="132" xfId="0" applyFont="1" applyFill="1" applyBorder="1" applyAlignment="1" applyProtection="1">
      <alignment horizontal="center" vertical="center" wrapText="1"/>
      <protection/>
    </xf>
    <xf numFmtId="0" fontId="18" fillId="0" borderId="126" xfId="0" applyFont="1" applyFill="1" applyBorder="1" applyAlignment="1" applyProtection="1">
      <alignment horizontal="center" vertical="center" wrapText="1"/>
      <protection/>
    </xf>
    <xf numFmtId="0" fontId="18" fillId="0" borderId="82" xfId="0" applyFont="1" applyFill="1" applyBorder="1" applyAlignment="1" applyProtection="1">
      <alignment horizontal="center" vertical="center" wrapText="1"/>
      <protection/>
    </xf>
    <xf numFmtId="0" fontId="18" fillId="0" borderId="132" xfId="0" applyFont="1" applyFill="1" applyBorder="1" applyAlignment="1" applyProtection="1">
      <alignment horizontal="center" vertical="center" wrapText="1"/>
      <protection/>
    </xf>
    <xf numFmtId="0" fontId="120" fillId="75" borderId="133" xfId="0" applyFont="1" applyFill="1" applyBorder="1" applyAlignment="1" applyProtection="1">
      <alignment horizontal="center" vertical="center" wrapText="1"/>
      <protection/>
    </xf>
    <xf numFmtId="0" fontId="120" fillId="75" borderId="135" xfId="0" applyFont="1" applyFill="1" applyBorder="1" applyAlignment="1" applyProtection="1">
      <alignment horizontal="center" vertical="center" wrapText="1"/>
      <protection/>
    </xf>
    <xf numFmtId="0" fontId="120" fillId="75" borderId="202" xfId="0" applyFont="1" applyFill="1" applyBorder="1" applyAlignment="1" applyProtection="1">
      <alignment horizontal="center" vertical="center" wrapText="1"/>
      <protection/>
    </xf>
    <xf numFmtId="0" fontId="30" fillId="0" borderId="126" xfId="0" applyFont="1" applyFill="1" applyBorder="1" applyAlignment="1" applyProtection="1">
      <alignment horizontal="center" vertical="center" wrapText="1"/>
      <protection/>
    </xf>
    <xf numFmtId="0" fontId="30" fillId="0" borderId="132" xfId="0" applyFont="1" applyFill="1" applyBorder="1" applyAlignment="1" applyProtection="1">
      <alignment horizontal="center" vertical="center" wrapText="1"/>
      <protection/>
    </xf>
    <xf numFmtId="0" fontId="130" fillId="0" borderId="0" xfId="0" applyFont="1" applyFill="1" applyBorder="1" applyAlignment="1">
      <alignment horizontal="left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5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974</v>
      </c>
      <c r="C1" s="996"/>
      <c r="D1" s="996"/>
      <c r="E1" s="997"/>
      <c r="F1" s="998" t="s">
        <v>957</v>
      </c>
      <c r="G1" s="999" t="s">
        <v>975</v>
      </c>
      <c r="H1" s="997"/>
      <c r="I1" s="1000" t="s">
        <v>976</v>
      </c>
      <c r="J1" s="1000"/>
      <c r="K1" s="997"/>
      <c r="L1" s="1001" t="s">
        <v>977</v>
      </c>
      <c r="M1" s="997"/>
      <c r="N1" s="1002"/>
      <c r="O1" s="997"/>
      <c r="P1" s="1003" t="s">
        <v>978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886" t="str">
        <f>+OTCHET!B9</f>
        <v>СУ Г. С. Раковски</v>
      </c>
      <c r="C2" s="1887"/>
      <c r="D2" s="1888"/>
      <c r="E2" s="1008"/>
      <c r="F2" s="1009">
        <f>+OTCHET!H9</f>
        <v>0</v>
      </c>
      <c r="G2" s="1010" t="str">
        <f>+OTCHET!F12</f>
        <v>5401</v>
      </c>
      <c r="H2" s="1011"/>
      <c r="I2" s="1889">
        <f>+OTCHET!H607</f>
        <v>0</v>
      </c>
      <c r="J2" s="1890"/>
      <c r="K2" s="1002"/>
      <c r="L2" s="1891">
        <f>OTCHET!H605</f>
        <v>0</v>
      </c>
      <c r="M2" s="1892"/>
      <c r="N2" s="1893"/>
      <c r="O2" s="1012"/>
      <c r="P2" s="1013">
        <f>OTCHET!E15</f>
        <v>0</v>
      </c>
      <c r="Q2" s="1014" t="str">
        <f>OTCHET!F15</f>
        <v>БЮДЖЕТ</v>
      </c>
      <c r="R2" s="1015"/>
      <c r="S2" s="995" t="s">
        <v>979</v>
      </c>
      <c r="T2" s="1894">
        <f>+OTCHET!I9</f>
        <v>0</v>
      </c>
      <c r="U2" s="1895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980</v>
      </c>
      <c r="C4" s="1020"/>
      <c r="D4" s="1020"/>
      <c r="E4" s="1021"/>
      <c r="F4" s="1020"/>
      <c r="G4" s="1022"/>
      <c r="H4" s="1022"/>
      <c r="I4" s="1022"/>
      <c r="J4" s="1022" t="s">
        <v>981</v>
      </c>
      <c r="K4" s="1011"/>
      <c r="L4" s="1023">
        <f>+Q4</f>
        <v>2023</v>
      </c>
      <c r="M4" s="1024"/>
      <c r="N4" s="1024"/>
      <c r="O4" s="1012"/>
      <c r="P4" s="1025" t="s">
        <v>981</v>
      </c>
      <c r="Q4" s="1023">
        <f>+OTCHET!C3</f>
        <v>2023</v>
      </c>
      <c r="R4" s="1015"/>
      <c r="S4" s="1896" t="s">
        <v>982</v>
      </c>
      <c r="T4" s="1896"/>
      <c r="U4" s="1896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983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45138</v>
      </c>
      <c r="M6" s="1008"/>
      <c r="N6" s="1033" t="s">
        <v>984</v>
      </c>
      <c r="O6" s="997"/>
      <c r="P6" s="1034">
        <f>OTCHET!F9</f>
        <v>45138</v>
      </c>
      <c r="Q6" s="1033" t="s">
        <v>984</v>
      </c>
      <c r="R6" s="1035"/>
      <c r="S6" s="1897">
        <f>+Q4</f>
        <v>2023</v>
      </c>
      <c r="T6" s="1897"/>
      <c r="U6" s="1897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985</v>
      </c>
      <c r="G8" s="1045" t="s">
        <v>986</v>
      </c>
      <c r="H8" s="1008"/>
      <c r="I8" s="1046" t="s">
        <v>987</v>
      </c>
      <c r="J8" s="1047" t="s">
        <v>988</v>
      </c>
      <c r="K8" s="1008"/>
      <c r="L8" s="1048" t="s">
        <v>989</v>
      </c>
      <c r="M8" s="1008"/>
      <c r="N8" s="1049" t="s">
        <v>990</v>
      </c>
      <c r="O8" s="1050"/>
      <c r="P8" s="1051" t="s">
        <v>991</v>
      </c>
      <c r="Q8" s="1052" t="s">
        <v>992</v>
      </c>
      <c r="R8" s="1035"/>
      <c r="S8" s="1877" t="s">
        <v>961</v>
      </c>
      <c r="T8" s="1878"/>
      <c r="U8" s="1879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993</v>
      </c>
      <c r="C9" s="1054"/>
      <c r="D9" s="1055"/>
      <c r="E9" s="1008"/>
      <c r="F9" s="1056">
        <f>+L4</f>
        <v>2023</v>
      </c>
      <c r="G9" s="1057">
        <f>+L6</f>
        <v>45138</v>
      </c>
      <c r="H9" s="1008"/>
      <c r="I9" s="1058">
        <f>+L4</f>
        <v>2023</v>
      </c>
      <c r="J9" s="1059">
        <f>+L6</f>
        <v>45138</v>
      </c>
      <c r="K9" s="1060"/>
      <c r="L9" s="1061">
        <f>+L6</f>
        <v>45138</v>
      </c>
      <c r="M9" s="1060"/>
      <c r="N9" s="1062">
        <f>+L6</f>
        <v>45138</v>
      </c>
      <c r="O9" s="1063"/>
      <c r="P9" s="1064">
        <f>+L4</f>
        <v>2023</v>
      </c>
      <c r="Q9" s="1062">
        <f>+L6</f>
        <v>45138</v>
      </c>
      <c r="R9" s="1035"/>
      <c r="S9" s="1880" t="s">
        <v>962</v>
      </c>
      <c r="T9" s="1881"/>
      <c r="U9" s="1882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994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704</v>
      </c>
      <c r="J10" s="1070" t="s">
        <v>705</v>
      </c>
      <c r="K10" s="1008"/>
      <c r="L10" s="1070" t="s">
        <v>684</v>
      </c>
      <c r="M10" s="1008"/>
      <c r="N10" s="1071" t="s">
        <v>995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996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996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997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997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998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841" t="s">
        <v>999</v>
      </c>
      <c r="T13" s="1842"/>
      <c r="U13" s="1843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2046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832" t="s">
        <v>2032</v>
      </c>
      <c r="T14" s="1833"/>
      <c r="U14" s="1834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2030</v>
      </c>
      <c r="C15" s="1732"/>
      <c r="D15" s="1733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883" t="s">
        <v>2031</v>
      </c>
      <c r="T15" s="1884"/>
      <c r="U15" s="1885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1000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832" t="s">
        <v>1001</v>
      </c>
      <c r="T16" s="1833"/>
      <c r="U16" s="1834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1002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832" t="s">
        <v>1003</v>
      </c>
      <c r="T17" s="1833"/>
      <c r="U17" s="1834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1004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832" t="s">
        <v>1005</v>
      </c>
      <c r="T18" s="1833"/>
      <c r="U18" s="1834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1006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832" t="s">
        <v>1007</v>
      </c>
      <c r="T19" s="1833"/>
      <c r="U19" s="1834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1008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832" t="s">
        <v>1009</v>
      </c>
      <c r="T20" s="1833"/>
      <c r="U20" s="1834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1010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832" t="s">
        <v>1011</v>
      </c>
      <c r="T21" s="1833"/>
      <c r="U21" s="1834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1012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862" t="s">
        <v>2033</v>
      </c>
      <c r="T22" s="1863"/>
      <c r="U22" s="1864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1013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847" t="s">
        <v>1014</v>
      </c>
      <c r="T23" s="1848"/>
      <c r="U23" s="1849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1015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1015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1016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841" t="s">
        <v>1017</v>
      </c>
      <c r="T25" s="1842"/>
      <c r="U25" s="1843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1018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832" t="s">
        <v>1019</v>
      </c>
      <c r="T26" s="1833"/>
      <c r="U26" s="1834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1020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862" t="s">
        <v>1021</v>
      </c>
      <c r="T27" s="1863"/>
      <c r="U27" s="1864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1022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847" t="s">
        <v>1023</v>
      </c>
      <c r="T28" s="1848"/>
      <c r="U28" s="1849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1024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1025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1026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1027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1028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1029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847" t="s">
        <v>1030</v>
      </c>
      <c r="T35" s="1848"/>
      <c r="U35" s="1849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1031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874" t="s">
        <v>1032</v>
      </c>
      <c r="T36" s="1875"/>
      <c r="U36" s="1876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1033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868" t="s">
        <v>1034</v>
      </c>
      <c r="T37" s="1869"/>
      <c r="U37" s="1870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1035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871" t="s">
        <v>1036</v>
      </c>
      <c r="T38" s="1872"/>
      <c r="U38" s="1873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1037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847" t="s">
        <v>1038</v>
      </c>
      <c r="T40" s="1848"/>
      <c r="U40" s="1849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1039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1039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1040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841" t="s">
        <v>1041</v>
      </c>
      <c r="T42" s="1842"/>
      <c r="U42" s="1843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1042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832" t="s">
        <v>1043</v>
      </c>
      <c r="T43" s="1833"/>
      <c r="U43" s="1834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2049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832" t="s">
        <v>1044</v>
      </c>
      <c r="T44" s="1833"/>
      <c r="U44" s="1834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1045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862" t="s">
        <v>1046</v>
      </c>
      <c r="T45" s="1863"/>
      <c r="U45" s="1864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1047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847" t="s">
        <v>1048</v>
      </c>
      <c r="T46" s="1848"/>
      <c r="U46" s="1849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1049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859" t="s">
        <v>1050</v>
      </c>
      <c r="T48" s="1860"/>
      <c r="U48" s="1861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1051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1051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1052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1052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1053</v>
      </c>
      <c r="C51" s="1094"/>
      <c r="D51" s="1095"/>
      <c r="E51" s="1192"/>
      <c r="F51" s="1090">
        <f>+IF($P$2=0,$P51,0)</f>
        <v>0</v>
      </c>
      <c r="G51" s="1091">
        <f>+IF($P$2=0,$Q51,0)</f>
        <v>62042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62042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62042</v>
      </c>
      <c r="R51" s="1035"/>
      <c r="S51" s="1841" t="s">
        <v>1054</v>
      </c>
      <c r="T51" s="1842"/>
      <c r="U51" s="1843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1055</v>
      </c>
      <c r="C52" s="1100"/>
      <c r="D52" s="1101"/>
      <c r="E52" s="1008"/>
      <c r="F52" s="1108">
        <f>+IF($P$2=0,$P52,0)</f>
        <v>0</v>
      </c>
      <c r="G52" s="1109">
        <f>+IF($P$2=0,$Q52,0)</f>
        <v>951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951</v>
      </c>
      <c r="O52" s="1086"/>
      <c r="P52" s="1108">
        <f>+ROUND(+SUM(OTCHET!E217:E219),0)</f>
        <v>0</v>
      </c>
      <c r="Q52" s="1109">
        <f>+ROUND(+SUM(OTCHET!L217:L219),0)</f>
        <v>951</v>
      </c>
      <c r="R52" s="1035"/>
      <c r="S52" s="1832" t="s">
        <v>1056</v>
      </c>
      <c r="T52" s="1833"/>
      <c r="U52" s="1834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1057</v>
      </c>
      <c r="C53" s="1100"/>
      <c r="D53" s="1101"/>
      <c r="E53" s="1008"/>
      <c r="F53" s="1108">
        <f>+IF($P$2=0,$P53,0)</f>
        <v>0</v>
      </c>
      <c r="G53" s="1109">
        <f>+IF($P$2=0,$Q53,0)</f>
        <v>5986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5986</v>
      </c>
      <c r="O53" s="1086"/>
      <c r="P53" s="1108">
        <f>+ROUND(OTCHET!E223,0)</f>
        <v>0</v>
      </c>
      <c r="Q53" s="1109">
        <f>+ROUND(OTCHET!L223,0)</f>
        <v>5986</v>
      </c>
      <c r="R53" s="1035"/>
      <c r="S53" s="1832" t="s">
        <v>1058</v>
      </c>
      <c r="T53" s="1833"/>
      <c r="U53" s="1834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1059</v>
      </c>
      <c r="C54" s="1100"/>
      <c r="D54" s="1101"/>
      <c r="E54" s="1008"/>
      <c r="F54" s="1108">
        <f>+IF($P$2=0,$P54,0)</f>
        <v>0</v>
      </c>
      <c r="G54" s="1109">
        <f>+IF($P$2=0,$Q54,0)</f>
        <v>178781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178781</v>
      </c>
      <c r="O54" s="1086"/>
      <c r="P54" s="1108">
        <f>+ROUND(OTCHET!E187+OTCHET!E190,0)</f>
        <v>0</v>
      </c>
      <c r="Q54" s="1109">
        <f>+ROUND(OTCHET!L187+OTCHET!L190,0)</f>
        <v>178781</v>
      </c>
      <c r="R54" s="1035"/>
      <c r="S54" s="1832" t="s">
        <v>1060</v>
      </c>
      <c r="T54" s="1833"/>
      <c r="U54" s="1834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1061</v>
      </c>
      <c r="C55" s="1106"/>
      <c r="D55" s="1107"/>
      <c r="E55" s="1008"/>
      <c r="F55" s="1108">
        <f>+IF($P$2=0,$P55,0)</f>
        <v>0</v>
      </c>
      <c r="G55" s="1109">
        <f>+IF($P$2=0,$Q55,0)</f>
        <v>38014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38014</v>
      </c>
      <c r="O55" s="1086"/>
      <c r="P55" s="1108">
        <f>+ROUND(OTCHET!E196+OTCHET!E204,0)</f>
        <v>0</v>
      </c>
      <c r="Q55" s="1109">
        <f>+ROUND(OTCHET!L196+OTCHET!L204,0)</f>
        <v>38014</v>
      </c>
      <c r="R55" s="1035"/>
      <c r="S55" s="1862" t="s">
        <v>1062</v>
      </c>
      <c r="T55" s="1863"/>
      <c r="U55" s="1864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1063</v>
      </c>
      <c r="C56" s="1194"/>
      <c r="D56" s="1195"/>
      <c r="E56" s="1008"/>
      <c r="F56" s="1196">
        <f>+ROUND(+SUM(F51:F55),0)</f>
        <v>0</v>
      </c>
      <c r="G56" s="1197">
        <f>+ROUND(+SUM(G51:G55),0)</f>
        <v>285774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285774</v>
      </c>
      <c r="O56" s="1086"/>
      <c r="P56" s="1196">
        <f>+ROUND(+SUM(P51:P55),0)</f>
        <v>0</v>
      </c>
      <c r="Q56" s="1197">
        <f>+ROUND(+SUM(Q51:Q55),0)</f>
        <v>285774</v>
      </c>
      <c r="R56" s="1035"/>
      <c r="S56" s="1847" t="s">
        <v>1064</v>
      </c>
      <c r="T56" s="1848"/>
      <c r="U56" s="1849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1065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1065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1066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841" t="s">
        <v>1067</v>
      </c>
      <c r="T58" s="1842"/>
      <c r="U58" s="1843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1068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832" t="s">
        <v>1069</v>
      </c>
      <c r="T59" s="1833"/>
      <c r="U59" s="1834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1070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832" t="s">
        <v>1071</v>
      </c>
      <c r="T60" s="1833"/>
      <c r="U60" s="1834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1072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862" t="s">
        <v>1073</v>
      </c>
      <c r="T61" s="1863"/>
      <c r="U61" s="1864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1074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1075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1076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847" t="s">
        <v>1077</v>
      </c>
      <c r="T63" s="1848"/>
      <c r="U63" s="1849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1078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1078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1079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841" t="s">
        <v>1080</v>
      </c>
      <c r="T65" s="1842"/>
      <c r="U65" s="1843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1081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832" t="s">
        <v>1082</v>
      </c>
      <c r="T66" s="1833"/>
      <c r="U66" s="1834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1083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847" t="s">
        <v>1084</v>
      </c>
      <c r="T67" s="1848"/>
      <c r="U67" s="1849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1085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1085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1086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841" t="s">
        <v>1087</v>
      </c>
      <c r="T69" s="1842"/>
      <c r="U69" s="1843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1088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832" t="s">
        <v>1089</v>
      </c>
      <c r="T70" s="1833"/>
      <c r="U70" s="1834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1090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847" t="s">
        <v>1091</v>
      </c>
      <c r="T71" s="1848"/>
      <c r="U71" s="1849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1092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1092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1093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841" t="s">
        <v>1094</v>
      </c>
      <c r="T73" s="1842"/>
      <c r="U73" s="1843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1095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832" t="s">
        <v>1096</v>
      </c>
      <c r="T74" s="1833"/>
      <c r="U74" s="1834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1097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847" t="s">
        <v>1098</v>
      </c>
      <c r="T75" s="1848"/>
      <c r="U75" s="1849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1099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285774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285774</v>
      </c>
      <c r="O77" s="1086"/>
      <c r="P77" s="1220">
        <f>+ROUND(P56+P63+P67+P71+P75,0)</f>
        <v>0</v>
      </c>
      <c r="Q77" s="1221">
        <f>+ROUND(Q56+Q63+Q67+Q71+Q75,0)</f>
        <v>285774</v>
      </c>
      <c r="R77" s="1035"/>
      <c r="S77" s="1850" t="s">
        <v>1100</v>
      </c>
      <c r="T77" s="1851"/>
      <c r="U77" s="1852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1101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1101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1102</v>
      </c>
      <c r="C79" s="1094"/>
      <c r="D79" s="1095"/>
      <c r="E79" s="1008"/>
      <c r="F79" s="1096">
        <f>+IF($P$2=0,$P79,0)</f>
        <v>0</v>
      </c>
      <c r="G79" s="1097">
        <f>+IF($P$2=0,$Q79,0)</f>
        <v>357270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357270</v>
      </c>
      <c r="O79" s="1086"/>
      <c r="P79" s="1096">
        <f>+ROUND(OTCHET!E419,0)</f>
        <v>0</v>
      </c>
      <c r="Q79" s="1097">
        <f>+ROUND(OTCHET!L419,0)</f>
        <v>357270</v>
      </c>
      <c r="R79" s="1035"/>
      <c r="S79" s="1841" t="s">
        <v>1103</v>
      </c>
      <c r="T79" s="1842"/>
      <c r="U79" s="1843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1104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832" t="s">
        <v>1105</v>
      </c>
      <c r="T80" s="1833"/>
      <c r="U80" s="1834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1106</v>
      </c>
      <c r="C81" s="1228"/>
      <c r="D81" s="1229"/>
      <c r="E81" s="1008"/>
      <c r="F81" s="1230">
        <f>+ROUND(F79+F80,0)</f>
        <v>0</v>
      </c>
      <c r="G81" s="1231">
        <f>+ROUND(G79+G80,0)</f>
        <v>357270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357270</v>
      </c>
      <c r="O81" s="1086"/>
      <c r="P81" s="1230">
        <f>+ROUND(P79+P80,0)</f>
        <v>0</v>
      </c>
      <c r="Q81" s="1231">
        <f>+ROUND(Q79+Q80,0)</f>
        <v>357270</v>
      </c>
      <c r="R81" s="1035"/>
      <c r="S81" s="1838" t="s">
        <v>1107</v>
      </c>
      <c r="T81" s="1839"/>
      <c r="U81" s="1840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865">
        <f>+IF(+SUM(F82:N82)=0,0,"Контрола: дефицит/излишък = финансиране с обратен знак (Г. + Д. = 0)")</f>
        <v>0</v>
      </c>
      <c r="C82" s="1866"/>
      <c r="D82" s="1867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1108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71496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71496</v>
      </c>
      <c r="O83" s="1246"/>
      <c r="P83" s="1243">
        <f>+ROUND(P48,0)-ROUND(P77,0)+ROUND(P81,0)</f>
        <v>0</v>
      </c>
      <c r="Q83" s="1244">
        <f>+ROUND(Q48,0)-ROUND(Q77,0)+ROUND(Q81,0)</f>
        <v>71496</v>
      </c>
      <c r="R83" s="1035"/>
      <c r="S83" s="1240" t="s">
        <v>1108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1109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-71496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-71496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-71496</v>
      </c>
      <c r="R84" s="1035"/>
      <c r="S84" s="1247" t="s">
        <v>1109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1110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1110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1111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1111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1112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841" t="s">
        <v>1113</v>
      </c>
      <c r="T87" s="1842"/>
      <c r="U87" s="1843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1114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832" t="s">
        <v>1115</v>
      </c>
      <c r="T88" s="1833"/>
      <c r="U88" s="1834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1116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847" t="s">
        <v>1117</v>
      </c>
      <c r="T89" s="1848"/>
      <c r="U89" s="1849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1118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1118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1119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841" t="s">
        <v>1120</v>
      </c>
      <c r="T91" s="1842"/>
      <c r="U91" s="1843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1121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832" t="s">
        <v>1122</v>
      </c>
      <c r="T92" s="1833"/>
      <c r="U92" s="1834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1123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832" t="s">
        <v>1124</v>
      </c>
      <c r="T93" s="1833"/>
      <c r="U93" s="1834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1125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862" t="s">
        <v>1126</v>
      </c>
      <c r="T94" s="1863"/>
      <c r="U94" s="1864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1127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847" t="s">
        <v>1128</v>
      </c>
      <c r="T95" s="1848"/>
      <c r="U95" s="1849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1129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1129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1130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841" t="s">
        <v>1131</v>
      </c>
      <c r="T97" s="1842"/>
      <c r="U97" s="1843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1132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832" t="s">
        <v>1133</v>
      </c>
      <c r="T98" s="1833"/>
      <c r="U98" s="1834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1134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847" t="s">
        <v>1135</v>
      </c>
      <c r="T99" s="1848"/>
      <c r="U99" s="1849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1136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859" t="s">
        <v>1137</v>
      </c>
      <c r="T101" s="1860"/>
      <c r="U101" s="1861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1138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1138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1139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1139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1140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841" t="s">
        <v>1141</v>
      </c>
      <c r="T104" s="1842"/>
      <c r="U104" s="1843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1142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832" t="s">
        <v>1143</v>
      </c>
      <c r="T105" s="1833"/>
      <c r="U105" s="1834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1144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847" t="s">
        <v>1145</v>
      </c>
      <c r="T106" s="1848"/>
      <c r="U106" s="1849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1146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1146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1147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853" t="s">
        <v>1148</v>
      </c>
      <c r="T108" s="1854"/>
      <c r="U108" s="1855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1149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856" t="s">
        <v>1150</v>
      </c>
      <c r="T109" s="1857"/>
      <c r="U109" s="1858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1151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847" t="s">
        <v>1152</v>
      </c>
      <c r="T110" s="1848"/>
      <c r="U110" s="1849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1153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1153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1154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841" t="s">
        <v>1155</v>
      </c>
      <c r="T112" s="1842"/>
      <c r="U112" s="1843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1156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832" t="s">
        <v>1157</v>
      </c>
      <c r="T113" s="1833"/>
      <c r="U113" s="1834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1158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847" t="s">
        <v>1159</v>
      </c>
      <c r="T114" s="1848"/>
      <c r="U114" s="1849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1160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1160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1161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841" t="s">
        <v>1162</v>
      </c>
      <c r="T116" s="1842"/>
      <c r="U116" s="1843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1163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832" t="s">
        <v>1164</v>
      </c>
      <c r="T117" s="1833"/>
      <c r="U117" s="1834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1165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847" t="s">
        <v>1166</v>
      </c>
      <c r="T118" s="1848"/>
      <c r="U118" s="1849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1167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850" t="s">
        <v>1168</v>
      </c>
      <c r="T120" s="1851"/>
      <c r="U120" s="1852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1169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1169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1170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841" t="s">
        <v>1171</v>
      </c>
      <c r="T122" s="1842"/>
      <c r="U122" s="1843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1172</v>
      </c>
      <c r="C123" s="1100"/>
      <c r="D123" s="1101"/>
      <c r="E123" s="1008"/>
      <c r="F123" s="1108">
        <f>+IF($P$2=0,$P123,0)</f>
        <v>0</v>
      </c>
      <c r="G123" s="1109">
        <f>+IF($P$2=0,$Q123,0)</f>
        <v>422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422</v>
      </c>
      <c r="O123" s="1086"/>
      <c r="P123" s="1108">
        <f>+ROUND(OTCHET!E524,0)</f>
        <v>0</v>
      </c>
      <c r="Q123" s="1109">
        <f>+ROUND(OTCHET!L524,0)</f>
        <v>422</v>
      </c>
      <c r="R123" s="1035"/>
      <c r="S123" s="1360" t="s">
        <v>1173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1174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832" t="s">
        <v>1175</v>
      </c>
      <c r="T124" s="1833"/>
      <c r="U124" s="1834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734" t="s">
        <v>2034</v>
      </c>
      <c r="C125" s="1735"/>
      <c r="D125" s="1736"/>
      <c r="E125" s="1008"/>
      <c r="F125" s="1737">
        <f>+IF($P$2=0,$P125,0)</f>
        <v>0</v>
      </c>
      <c r="G125" s="1738">
        <f>+IF($P$2=0,$Q125,0)</f>
        <v>0</v>
      </c>
      <c r="H125" s="1008"/>
      <c r="I125" s="1737"/>
      <c r="J125" s="1738"/>
      <c r="K125" s="1084"/>
      <c r="L125" s="1738"/>
      <c r="M125" s="1084"/>
      <c r="N125" s="1739">
        <f>+ROUND(+G125+J125+L125,0)</f>
        <v>0</v>
      </c>
      <c r="O125" s="1086"/>
      <c r="P125" s="1737">
        <f>+ROUND(+IF(AND(OTCHET!$F$12="9900",+OTCHET!$E$15=0,+(OTCHET!E589+OTCHET!E590)&gt;0,+(OTCHET!E587+OTCHET!E588)&lt;0),+OTCHET!E586,0),0)</f>
        <v>0</v>
      </c>
      <c r="Q125" s="1738">
        <f>+ROUND(+IF(AND(OTCHET!$F$12="9900",+OTCHET!$E$15=0,+(OTCHET!L589+OTCHET!L590)&gt;=0,+(OTCHET!L587+OTCHET!L588)&lt;=0),+OTCHET!L586,0),0)</f>
        <v>0</v>
      </c>
      <c r="R125" s="1035"/>
      <c r="S125" s="1740" t="s">
        <v>2035</v>
      </c>
      <c r="T125" s="1741"/>
      <c r="U125" s="1742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1176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835" t="s">
        <v>1177</v>
      </c>
      <c r="T126" s="1836"/>
      <c r="U126" s="1837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1178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422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422</v>
      </c>
      <c r="O127" s="1086"/>
      <c r="P127" s="1230">
        <f>+ROUND(+SUM(P122:P126),0)</f>
        <v>0</v>
      </c>
      <c r="Q127" s="1231">
        <f>+ROUND(+SUM(Q122:Q126),0)</f>
        <v>422</v>
      </c>
      <c r="R127" s="1035"/>
      <c r="S127" s="1838" t="s">
        <v>1179</v>
      </c>
      <c r="T127" s="1839"/>
      <c r="U127" s="1840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1180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1180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1181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841" t="s">
        <v>1182</v>
      </c>
      <c r="T129" s="1842"/>
      <c r="U129" s="1843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1183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832" t="s">
        <v>1184</v>
      </c>
      <c r="T130" s="1833"/>
      <c r="U130" s="1834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1185</v>
      </c>
      <c r="C131" s="1278"/>
      <c r="D131" s="1279"/>
      <c r="E131" s="1008"/>
      <c r="F131" s="1108">
        <f>+IF($P$2=0,$P131,0)</f>
        <v>0</v>
      </c>
      <c r="G131" s="1109">
        <f>+IF($P$2=0,$Q131,0)</f>
        <v>71918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71918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71918</v>
      </c>
      <c r="R131" s="1035"/>
      <c r="S131" s="1844" t="s">
        <v>1186</v>
      </c>
      <c r="T131" s="1845"/>
      <c r="U131" s="1846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1187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71918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71918</v>
      </c>
      <c r="O132" s="1086"/>
      <c r="P132" s="1283">
        <f>+ROUND(+P131-P129-P130,0)</f>
        <v>0</v>
      </c>
      <c r="Q132" s="1284">
        <f>+ROUND(+Q131-Q129-Q130,0)</f>
        <v>71918</v>
      </c>
      <c r="R132" s="1035"/>
      <c r="S132" s="1826" t="s">
        <v>1188</v>
      </c>
      <c r="T132" s="1827"/>
      <c r="U132" s="1828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829">
        <f>+IF(+SUM(F133:N133)=0,0,"Контрола: дефицит/излишък = финансиране с обратен знак (Г. + Д. = 0)")</f>
        <v>0</v>
      </c>
      <c r="C133" s="1829"/>
      <c r="D133" s="1829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1189</v>
      </c>
      <c r="C134" s="1292">
        <f>+OTCHET!B605</f>
        <v>0</v>
      </c>
      <c r="D134" s="1236" t="s">
        <v>1190</v>
      </c>
      <c r="E134" s="1008"/>
      <c r="F134" s="1830"/>
      <c r="G134" s="1830"/>
      <c r="H134" s="1008"/>
      <c r="I134" s="1293" t="s">
        <v>1191</v>
      </c>
      <c r="J134" s="1294"/>
      <c r="K134" s="1008"/>
      <c r="L134" s="1830"/>
      <c r="M134" s="1830"/>
      <c r="N134" s="1830"/>
      <c r="O134" s="1288"/>
      <c r="P134" s="1831"/>
      <c r="Q134" s="1831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1192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1193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1194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1195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9" operator="notEqual" stopIfTrue="1">
      <formula>0</formula>
    </cfRule>
  </conditionalFormatting>
  <conditionalFormatting sqref="B133">
    <cfRule type="cellIs" priority="46" dxfId="130" operator="notEqual" stopIfTrue="1">
      <formula>0</formula>
    </cfRule>
    <cfRule type="cellIs" priority="34" dxfId="131" operator="equal">
      <formula>0</formula>
    </cfRule>
  </conditionalFormatting>
  <conditionalFormatting sqref="G2">
    <cfRule type="cellIs" priority="6" dxfId="18" operator="notEqual" stopIfTrue="1">
      <formula>0</formula>
    </cfRule>
    <cfRule type="cellIs" priority="7" dxfId="132" operator="equal" stopIfTrue="1">
      <formula>0</formula>
    </cfRule>
    <cfRule type="cellIs" priority="8" dxfId="133" operator="equal" stopIfTrue="1">
      <formula>0</formula>
    </cfRule>
    <cfRule type="cellIs" priority="45" dxfId="134" operator="equal">
      <formula>0</formula>
    </cfRule>
  </conditionalFormatting>
  <conditionalFormatting sqref="I2">
    <cfRule type="cellIs" priority="44" dxfId="134" operator="equal">
      <formula>0</formula>
    </cfRule>
  </conditionalFormatting>
  <conditionalFormatting sqref="F137:G138">
    <cfRule type="cellIs" priority="42" dxfId="135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5" operator="equal" stopIfTrue="1">
      <formula>"НЕРАВНЕНИЕ!"</formula>
    </cfRule>
  </conditionalFormatting>
  <conditionalFormatting sqref="L137:M138">
    <cfRule type="cellIs" priority="40" dxfId="135" operator="equal" stopIfTrue="1">
      <formula>"НЕРАВНЕНИЕ!"</formula>
    </cfRule>
  </conditionalFormatting>
  <conditionalFormatting sqref="F140:G141">
    <cfRule type="cellIs" priority="38" dxfId="135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5" operator="equal" stopIfTrue="1">
      <formula>"НЕРАВНЕНИЕ !"</formula>
    </cfRule>
  </conditionalFormatting>
  <conditionalFormatting sqref="L140:M141">
    <cfRule type="cellIs" priority="36" dxfId="135" operator="equal" stopIfTrue="1">
      <formula>"НЕРАВНЕНИЕ !"</formula>
    </cfRule>
  </conditionalFormatting>
  <conditionalFormatting sqref="I140:J141 L140:L141 N140:N141 F140:G141">
    <cfRule type="cellIs" priority="35" dxfId="135" operator="notEqual">
      <formula>0</formula>
    </cfRule>
  </conditionalFormatting>
  <conditionalFormatting sqref="I133:J133">
    <cfRule type="cellIs" priority="33" dxfId="129" operator="notEqual" stopIfTrue="1">
      <formula>0</formula>
    </cfRule>
  </conditionalFormatting>
  <conditionalFormatting sqref="L82">
    <cfRule type="cellIs" priority="28" dxfId="129" operator="notEqual" stopIfTrue="1">
      <formula>0</formula>
    </cfRule>
  </conditionalFormatting>
  <conditionalFormatting sqref="N82">
    <cfRule type="cellIs" priority="27" dxfId="129" operator="notEqual" stopIfTrue="1">
      <formula>0</formula>
    </cfRule>
  </conditionalFormatting>
  <conditionalFormatting sqref="L133">
    <cfRule type="cellIs" priority="32" dxfId="129" operator="notEqual" stopIfTrue="1">
      <formula>0</formula>
    </cfRule>
  </conditionalFormatting>
  <conditionalFormatting sqref="N133">
    <cfRule type="cellIs" priority="31" dxfId="129" operator="notEqual" stopIfTrue="1">
      <formula>0</formula>
    </cfRule>
  </conditionalFormatting>
  <conditionalFormatting sqref="F82:H82">
    <cfRule type="cellIs" priority="30" dxfId="129" operator="notEqual" stopIfTrue="1">
      <formula>0</formula>
    </cfRule>
  </conditionalFormatting>
  <conditionalFormatting sqref="I82:J82">
    <cfRule type="cellIs" priority="29" dxfId="129" operator="notEqual" stopIfTrue="1">
      <formula>0</formula>
    </cfRule>
  </conditionalFormatting>
  <conditionalFormatting sqref="B82">
    <cfRule type="cellIs" priority="25" dxfId="132" operator="equal">
      <formula>0</formula>
    </cfRule>
    <cfRule type="cellIs" priority="26" dxfId="130" operator="notEqual" stopIfTrue="1">
      <formula>0</formula>
    </cfRule>
  </conditionalFormatting>
  <conditionalFormatting sqref="P133:Q133">
    <cfRule type="cellIs" priority="24" dxfId="129" operator="notEqual" stopIfTrue="1">
      <formula>0</formula>
    </cfRule>
  </conditionalFormatting>
  <conditionalFormatting sqref="P137:Q138">
    <cfRule type="cellIs" priority="22" dxfId="135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5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5" operator="notEqual">
      <formula>0</formula>
    </cfRule>
  </conditionalFormatting>
  <conditionalFormatting sqref="P2">
    <cfRule type="cellIs" priority="14" dxfId="136" operator="equal" stopIfTrue="1">
      <formula>98</formula>
    </cfRule>
    <cfRule type="cellIs" priority="15" dxfId="137" operator="equal" stopIfTrue="1">
      <formula>96</formula>
    </cfRule>
    <cfRule type="cellIs" priority="16" dxfId="138" operator="equal" stopIfTrue="1">
      <formula>42</formula>
    </cfRule>
    <cfRule type="cellIs" priority="17" dxfId="139" operator="equal" stopIfTrue="1">
      <formula>97</formula>
    </cfRule>
    <cfRule type="cellIs" priority="18" dxfId="140" operator="equal" stopIfTrue="1">
      <formula>33</formula>
    </cfRule>
  </conditionalFormatting>
  <conditionalFormatting sqref="Q2">
    <cfRule type="cellIs" priority="9" dxfId="140" operator="equal" stopIfTrue="1">
      <formula>"Чужди средства"</formula>
    </cfRule>
    <cfRule type="cellIs" priority="10" dxfId="139" operator="equal" stopIfTrue="1">
      <formula>"СЕС - ДМП"</formula>
    </cfRule>
    <cfRule type="cellIs" priority="11" dxfId="138" operator="equal" stopIfTrue="1">
      <formula>"СЕС - РА"</formula>
    </cfRule>
    <cfRule type="cellIs" priority="12" dxfId="137" operator="equal" stopIfTrue="1">
      <formula>"СЕС - ДЕС"</formula>
    </cfRule>
    <cfRule type="cellIs" priority="13" dxfId="136" operator="equal" stopIfTrue="1">
      <formula>"СЕС - КСФ"</formula>
    </cfRule>
  </conditionalFormatting>
  <conditionalFormatting sqref="P82:Q82">
    <cfRule type="cellIs" priority="5" dxfId="129" operator="notEqual" stopIfTrue="1">
      <formula>0</formula>
    </cfRule>
  </conditionalFormatting>
  <conditionalFormatting sqref="T2:U2">
    <cfRule type="cellIs" priority="1" dxfId="141" operator="between" stopIfTrue="1">
      <formula>1000000000000</formula>
      <formula>9999999999999990</formula>
    </cfRule>
    <cfRule type="cellIs" priority="2" dxfId="142" operator="between" stopIfTrue="1">
      <formula>10000000000</formula>
      <formula>999999999999</formula>
    </cfRule>
    <cfRule type="cellIs" priority="3" dxfId="143" operator="between" stopIfTrue="1">
      <formula>1000000</formula>
      <formula>99999999</formula>
    </cfRule>
    <cfRule type="cellIs" priority="4" dxfId="14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G20" sqref="G20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               ОТЧЕТ ЗА КАСОВОТО ИЗПЪЛНЕНИЕ НА БЮДЖЕТА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СУ Г. С. Раковски</v>
      </c>
      <c r="C11" s="694"/>
      <c r="D11" s="694"/>
      <c r="E11" s="695" t="s">
        <v>956</v>
      </c>
      <c r="F11" s="696">
        <f>OTCHET!F9</f>
        <v>45138</v>
      </c>
      <c r="G11" s="697" t="s">
        <v>957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958</v>
      </c>
      <c r="C12" s="701"/>
      <c r="D12" s="693"/>
      <c r="E12" s="678"/>
      <c r="F12" s="702"/>
      <c r="G12" s="678"/>
      <c r="H12" s="235"/>
      <c r="I12" s="1898" t="s">
        <v>955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Велико Търново</v>
      </c>
      <c r="C13" s="701"/>
      <c r="D13" s="701"/>
      <c r="E13" s="704" t="str">
        <f>+OTCHET!E12</f>
        <v>код по ЕБК:</v>
      </c>
      <c r="F13" s="232" t="str">
        <f>+OTCHET!F12</f>
        <v>5401</v>
      </c>
      <c r="G13" s="678"/>
      <c r="H13" s="235"/>
      <c r="I13" s="1899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959</v>
      </c>
      <c r="C14" s="686"/>
      <c r="D14" s="686"/>
      <c r="E14" s="686"/>
      <c r="F14" s="686"/>
      <c r="G14" s="686"/>
      <c r="H14" s="235"/>
      <c r="I14" s="1899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960</v>
      </c>
      <c r="C15" s="706"/>
      <c r="D15" s="706"/>
      <c r="E15" s="125">
        <f>OTCHET!E15</f>
        <v>0</v>
      </c>
      <c r="F15" s="707" t="str">
        <f>OTCHET!F15</f>
        <v>БЮДЖЕТ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900" t="str">
        <f>CONCATENATE("Годишен         уточнен план                           ",OTCHET!$C$3," г.")</f>
        <v>Годишен         уточнен план                           2023 г.</v>
      </c>
      <c r="F17" s="1902" t="str">
        <f>CONCATENATE("ОТЧЕТ               ",OTCHET!$C$3," г.")</f>
        <v>ОТЧЕТ               2023 г.</v>
      </c>
      <c r="G17" s="718" t="s">
        <v>1241</v>
      </c>
      <c r="H17" s="719"/>
      <c r="I17" s="720"/>
      <c r="J17" s="721"/>
      <c r="K17" s="722" t="s">
        <v>961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962</v>
      </c>
      <c r="C18" s="725"/>
      <c r="D18" s="725"/>
      <c r="E18" s="1901"/>
      <c r="F18" s="1903"/>
      <c r="G18" s="726" t="s">
        <v>790</v>
      </c>
      <c r="H18" s="727" t="s">
        <v>791</v>
      </c>
      <c r="I18" s="727" t="s">
        <v>789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963</v>
      </c>
      <c r="C20" s="736"/>
      <c r="D20" s="736"/>
      <c r="E20" s="737" t="s">
        <v>172</v>
      </c>
      <c r="F20" s="737" t="s">
        <v>173</v>
      </c>
      <c r="G20" s="738" t="s">
        <v>704</v>
      </c>
      <c r="H20" s="739" t="s">
        <v>705</v>
      </c>
      <c r="I20" s="739" t="s">
        <v>684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2050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848</v>
      </c>
      <c r="C23" s="758" t="s">
        <v>358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358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336</v>
      </c>
      <c r="C24" s="765" t="s">
        <v>333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333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964</v>
      </c>
      <c r="C25" s="770" t="s">
        <v>828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828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829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829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965</v>
      </c>
      <c r="C27" s="781" t="s">
        <v>337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337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334</v>
      </c>
      <c r="C28" s="787" t="s">
        <v>338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338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339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339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340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340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320</v>
      </c>
      <c r="C31" s="803" t="s">
        <v>830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830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321</v>
      </c>
      <c r="C32" s="803" t="s">
        <v>456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456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370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370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328</v>
      </c>
      <c r="C36" s="821" t="s">
        <v>831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831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309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835</v>
      </c>
      <c r="D38" s="835"/>
      <c r="E38" s="836">
        <f>E39+E43+E44+E46+SUM(E48:E52)+E55</f>
        <v>0</v>
      </c>
      <c r="F38" s="836">
        <f>F39+F43+F44+F46+SUM(F48:F52)+F55</f>
        <v>285774</v>
      </c>
      <c r="G38" s="837">
        <f>G39+G43+G44+G46+SUM(G48:G52)+G55</f>
        <v>285774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835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723" t="s">
        <v>2014</v>
      </c>
      <c r="C39" s="930"/>
      <c r="D39" s="1722"/>
      <c r="E39" s="799">
        <f>SUM(E40:E42)</f>
        <v>0</v>
      </c>
      <c r="F39" s="799">
        <f>SUM(F40:F42)</f>
        <v>216795</v>
      </c>
      <c r="G39" s="800">
        <f>SUM(G40:G42)</f>
        <v>216795</v>
      </c>
      <c r="H39" s="801">
        <f>SUM(H40:H42)</f>
        <v>0</v>
      </c>
      <c r="I39" s="1724">
        <f>SUM(I40:I42)</f>
        <v>0</v>
      </c>
      <c r="J39" s="844"/>
      <c r="K39" s="802" t="s">
        <v>2015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2016</v>
      </c>
      <c r="C40" s="860" t="s">
        <v>832</v>
      </c>
      <c r="D40" s="861"/>
      <c r="E40" s="862">
        <f>OTCHET!E187</f>
        <v>0</v>
      </c>
      <c r="F40" s="862">
        <f aca="true" t="shared" si="1" ref="F40:F55">+G40+H40+I40</f>
        <v>164885</v>
      </c>
      <c r="G40" s="863">
        <f>OTCHET!I187</f>
        <v>164885</v>
      </c>
      <c r="H40" s="864">
        <f>OTCHET!J187</f>
        <v>0</v>
      </c>
      <c r="I40" s="1402">
        <f>OTCHET!K187</f>
        <v>0</v>
      </c>
      <c r="J40" s="844"/>
      <c r="K40" s="865" t="s">
        <v>832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725" t="s">
        <v>2017</v>
      </c>
      <c r="C41" s="1726" t="s">
        <v>833</v>
      </c>
      <c r="D41" s="1725"/>
      <c r="E41" s="1727">
        <f>OTCHET!E190</f>
        <v>0</v>
      </c>
      <c r="F41" s="1727">
        <f t="shared" si="1"/>
        <v>13896</v>
      </c>
      <c r="G41" s="1728">
        <f>OTCHET!I190</f>
        <v>13896</v>
      </c>
      <c r="H41" s="1729">
        <f>OTCHET!J190</f>
        <v>0</v>
      </c>
      <c r="I41" s="1730">
        <f>OTCHET!K190</f>
        <v>0</v>
      </c>
      <c r="J41" s="844"/>
      <c r="K41" s="1731" t="s">
        <v>833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725" t="s">
        <v>2018</v>
      </c>
      <c r="C42" s="1726" t="s">
        <v>66</v>
      </c>
      <c r="D42" s="1725"/>
      <c r="E42" s="1727">
        <f>+OTCHET!E196+OTCHET!E204</f>
        <v>0</v>
      </c>
      <c r="F42" s="1727">
        <f t="shared" si="1"/>
        <v>38014</v>
      </c>
      <c r="G42" s="1728">
        <f>+OTCHET!I196+OTCHET!I204</f>
        <v>38014</v>
      </c>
      <c r="H42" s="1729">
        <f>+OTCHET!J196+OTCHET!J204</f>
        <v>0</v>
      </c>
      <c r="I42" s="1730">
        <f>+OTCHET!K196+OTCHET!K204</f>
        <v>0</v>
      </c>
      <c r="J42" s="844"/>
      <c r="K42" s="1731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2019</v>
      </c>
      <c r="C43" s="846" t="s">
        <v>715</v>
      </c>
      <c r="D43" s="845"/>
      <c r="E43" s="804">
        <f>+OTCHET!E205+OTCHET!E223+OTCHET!E271</f>
        <v>0</v>
      </c>
      <c r="F43" s="804">
        <f t="shared" si="1"/>
        <v>68979</v>
      </c>
      <c r="G43" s="805">
        <f>+OTCHET!I205+OTCHET!I223+OTCHET!I271</f>
        <v>68979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715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2020</v>
      </c>
      <c r="C44" s="765" t="s">
        <v>834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834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341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341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2021</v>
      </c>
      <c r="C46" s="854" t="s">
        <v>716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716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540</v>
      </c>
      <c r="C47" s="848" t="s">
        <v>541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541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2022</v>
      </c>
      <c r="C48" s="846" t="s">
        <v>359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2029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2023</v>
      </c>
      <c r="C49" s="846" t="s">
        <v>360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360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2024</v>
      </c>
      <c r="C50" s="846" t="s">
        <v>361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361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2025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2028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2026</v>
      </c>
      <c r="C52" s="859" t="s">
        <v>452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452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342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342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368</v>
      </c>
      <c r="C54" s="867" t="s">
        <v>369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369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2027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468</v>
      </c>
      <c r="D56" s="880"/>
      <c r="E56" s="881">
        <f>+E57+E58+E62</f>
        <v>0</v>
      </c>
      <c r="F56" s="881">
        <f>+F57+F58+F62</f>
        <v>357270</v>
      </c>
      <c r="G56" s="882">
        <f>+G57+G58+G62</f>
        <v>357270</v>
      </c>
      <c r="H56" s="883">
        <f>+H57+H58+H62</f>
        <v>0</v>
      </c>
      <c r="I56" s="884">
        <f>+I57+I58+I62</f>
        <v>0</v>
      </c>
      <c r="J56" s="762"/>
      <c r="K56" s="885" t="s">
        <v>468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455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455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469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357270</v>
      </c>
      <c r="G58" s="891">
        <f>+OTCHET!I383+OTCHET!I391+OTCHET!I396+OTCHET!I399+OTCHET!I402+OTCHET!I405+OTCHET!I406+OTCHET!I409+OTCHET!I422+OTCHET!I423+OTCHET!I424+OTCHET!I425+OTCHET!I426</f>
        <v>357270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469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335</v>
      </c>
      <c r="C59" s="765" t="s">
        <v>343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343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457</v>
      </c>
      <c r="C60" s="898" t="s">
        <v>333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333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706</v>
      </c>
      <c r="C62" s="827" t="s">
        <v>836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836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2045</v>
      </c>
      <c r="C63" s="908" t="s">
        <v>366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366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966</v>
      </c>
      <c r="C64" s="915"/>
      <c r="D64" s="915"/>
      <c r="E64" s="916">
        <f>+E22-E38+E56-E63</f>
        <v>0</v>
      </c>
      <c r="F64" s="916">
        <f>+F22-F38+F56-F63</f>
        <v>71496</v>
      </c>
      <c r="G64" s="917">
        <f>+G22-G38+G56-G63</f>
        <v>71496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367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-71496</v>
      </c>
      <c r="G66" s="927">
        <f>SUM(+G68+G76+G77+G84+G85+G86+G89+G90+G91+G92+G93+G94+G95)</f>
        <v>-71496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344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344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345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345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837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837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967</v>
      </c>
      <c r="C72" s="945" t="s">
        <v>838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838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346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346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357</v>
      </c>
      <c r="C74" s="950" t="s">
        <v>347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347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348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348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839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839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349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349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350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350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968</v>
      </c>
      <c r="C80" s="945" t="s">
        <v>351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351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454</v>
      </c>
      <c r="C82" s="945" t="s">
        <v>352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352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453</v>
      </c>
      <c r="C83" s="956" t="s">
        <v>353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353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969</v>
      </c>
      <c r="C84" s="854" t="s">
        <v>840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840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970</v>
      </c>
      <c r="C85" s="846" t="s">
        <v>841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841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847</v>
      </c>
      <c r="C86" s="765" t="s">
        <v>310</v>
      </c>
      <c r="D86" s="847"/>
      <c r="E86" s="894">
        <f>+E87+E88</f>
        <v>0</v>
      </c>
      <c r="F86" s="894">
        <f>+F87+F88</f>
        <v>422</v>
      </c>
      <c r="G86" s="895">
        <f>+G87+G88</f>
        <v>422</v>
      </c>
      <c r="H86" s="896">
        <f>+H87+H88</f>
        <v>0</v>
      </c>
      <c r="I86" s="896">
        <f>+I87+I88</f>
        <v>0</v>
      </c>
      <c r="J86" s="825"/>
      <c r="K86" s="897" t="s">
        <v>310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846</v>
      </c>
      <c r="C87" s="939" t="s">
        <v>311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311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422</v>
      </c>
      <c r="G88" s="953">
        <f>+OTCHET!I521+OTCHET!I524+OTCHET!I544</f>
        <v>422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707</v>
      </c>
      <c r="C89" s="854" t="s">
        <v>842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842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845</v>
      </c>
      <c r="C90" s="846" t="s">
        <v>354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354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844</v>
      </c>
      <c r="C91" s="960" t="s">
        <v>355</v>
      </c>
      <c r="D91" s="960"/>
      <c r="E91" s="804">
        <f>+OTCHET!E573+OTCHET!E574+OTCHET!E575+OTCHET!E576+OTCHET!E577+OTCHET!E578+OTCHET!E579</f>
        <v>0</v>
      </c>
      <c r="F91" s="804">
        <f t="shared" si="5"/>
        <v>-71918</v>
      </c>
      <c r="G91" s="805">
        <f>+OTCHET!I573+OTCHET!I574+OTCHET!I575+OTCHET!I576+OTCHET!I577+OTCHET!I578+OTCHET!I579</f>
        <v>-71918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355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843</v>
      </c>
      <c r="C92" s="846" t="s">
        <v>356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356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362</v>
      </c>
      <c r="C93" s="846" t="s">
        <v>363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363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364</v>
      </c>
      <c r="C94" s="960" t="s">
        <v>365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365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971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543</v>
      </c>
      <c r="C96" s="962" t="s">
        <v>542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542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823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824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825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826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827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825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826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972</v>
      </c>
      <c r="C108" s="981"/>
      <c r="D108" s="981"/>
      <c r="E108" s="982"/>
      <c r="F108" s="982"/>
      <c r="G108" s="1904" t="s">
        <v>973</v>
      </c>
      <c r="H108" s="1904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865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905">
        <f>+OTCHET!D603</f>
        <v>0</v>
      </c>
      <c r="F110" s="1905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863</v>
      </c>
      <c r="C113" s="975"/>
      <c r="D113" s="975"/>
      <c r="E113" s="986"/>
      <c r="F113" s="986"/>
      <c r="G113" s="678"/>
      <c r="H113" s="988" t="s">
        <v>866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905">
        <f>+OTCHET!G600</f>
        <v>0</v>
      </c>
      <c r="F114" s="1905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9" operator="notEqual" stopIfTrue="1">
      <formula>0</formula>
    </cfRule>
  </conditionalFormatting>
  <conditionalFormatting sqref="E105:I105">
    <cfRule type="cellIs" priority="19" dxfId="129" operator="notEqual" stopIfTrue="1">
      <formula>0</formula>
    </cfRule>
  </conditionalFormatting>
  <conditionalFormatting sqref="G107:H107 B107">
    <cfRule type="cellIs" priority="18" dxfId="145" operator="equal" stopIfTrue="1">
      <formula>0</formula>
    </cfRule>
  </conditionalFormatting>
  <conditionalFormatting sqref="I114 E110">
    <cfRule type="cellIs" priority="17" dxfId="133" operator="equal" stopIfTrue="1">
      <formula>0</formula>
    </cfRule>
  </conditionalFormatting>
  <conditionalFormatting sqref="E114:F114">
    <cfRule type="cellIs" priority="16" dxfId="133" operator="equal" stopIfTrue="1">
      <formula>0</formula>
    </cfRule>
  </conditionalFormatting>
  <conditionalFormatting sqref="E15">
    <cfRule type="cellIs" priority="11" dxfId="136" operator="equal" stopIfTrue="1">
      <formula>98</formula>
    </cfRule>
    <cfRule type="cellIs" priority="12" dxfId="137" operator="equal" stopIfTrue="1">
      <formula>96</formula>
    </cfRule>
    <cfRule type="cellIs" priority="13" dxfId="138" operator="equal" stopIfTrue="1">
      <formula>42</formula>
    </cfRule>
    <cfRule type="cellIs" priority="14" dxfId="139" operator="equal" stopIfTrue="1">
      <formula>97</formula>
    </cfRule>
    <cfRule type="cellIs" priority="15" dxfId="140" operator="equal" stopIfTrue="1">
      <formula>33</formula>
    </cfRule>
  </conditionalFormatting>
  <conditionalFormatting sqref="F15">
    <cfRule type="cellIs" priority="6" dxfId="140" operator="equal" stopIfTrue="1">
      <formula>"Чужди средства"</formula>
    </cfRule>
    <cfRule type="cellIs" priority="7" dxfId="139" operator="equal" stopIfTrue="1">
      <formula>"СЕС - ДМП"</formula>
    </cfRule>
    <cfRule type="cellIs" priority="8" dxfId="138" operator="equal" stopIfTrue="1">
      <formula>"СЕС - РА"</formula>
    </cfRule>
    <cfRule type="cellIs" priority="9" dxfId="137" operator="equal" stopIfTrue="1">
      <formula>"СЕС - ДЕС"</formula>
    </cfRule>
    <cfRule type="cellIs" priority="10" dxfId="136" operator="equal" stopIfTrue="1">
      <formula>"СЕС - КСФ"</formula>
    </cfRule>
  </conditionalFormatting>
  <conditionalFormatting sqref="B105">
    <cfRule type="cellIs" priority="5" dxfId="130" operator="notEqual" stopIfTrue="1">
      <formula>0</formula>
    </cfRule>
  </conditionalFormatting>
  <conditionalFormatting sqref="I11">
    <cfRule type="cellIs" priority="1" dxfId="141" operator="between" stopIfTrue="1">
      <formula>1000000000000</formula>
      <formula>9999999999999990</formula>
    </cfRule>
    <cfRule type="cellIs" priority="2" dxfId="142" operator="between" stopIfTrue="1">
      <formula>10000000000</formula>
      <formula>999999999999</formula>
    </cfRule>
    <cfRule type="cellIs" priority="3" dxfId="143" operator="between" stopIfTrue="1">
      <formula>1000000</formula>
      <formula>99999999</formula>
    </cfRule>
    <cfRule type="cellIs" priority="4" dxfId="14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4"/>
  <sheetViews>
    <sheetView tabSelected="1" zoomScale="75" zoomScaleNormal="75" zoomScaleSheetLayoutView="85" workbookViewId="0" topLeftCell="B2">
      <selection activeCell="F12" sqref="F1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862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812" t="s">
        <v>2133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458</v>
      </c>
      <c r="F5" s="103" t="s">
        <v>458</v>
      </c>
      <c r="G5" s="103" t="s">
        <v>458</v>
      </c>
      <c r="H5" s="103" t="s">
        <v>458</v>
      </c>
      <c r="I5" s="103" t="s">
        <v>458</v>
      </c>
      <c r="J5" s="103" t="s">
        <v>458</v>
      </c>
      <c r="K5" s="103" t="s">
        <v>458</v>
      </c>
      <c r="L5" s="103" t="s">
        <v>458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458</v>
      </c>
      <c r="G6" s="103" t="s">
        <v>458</v>
      </c>
      <c r="H6" s="103" t="s">
        <v>458</v>
      </c>
      <c r="I6" s="103" t="s">
        <v>458</v>
      </c>
      <c r="J6" s="103" t="s">
        <v>458</v>
      </c>
      <c r="K6" s="103" t="s">
        <v>458</v>
      </c>
      <c r="L6" s="103" t="s">
        <v>458</v>
      </c>
      <c r="M6" s="7">
        <v>1</v>
      </c>
      <c r="N6" s="108"/>
    </row>
    <row r="7" spans="2:14" ht="15.75" customHeight="1">
      <c r="B7" s="1980" t="str">
        <f>VLOOKUP(E15,SMETKA,2,FALSE)</f>
        <v>ОТЧЕТНИ ДАННИ ПО ЕБК ЗА ИЗПЪЛНЕНИЕТО НА БЮДЖЕТА</v>
      </c>
      <c r="C7" s="1981"/>
      <c r="D7" s="198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459</v>
      </c>
      <c r="F8" s="113" t="s">
        <v>822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982" t="s">
        <v>2179</v>
      </c>
      <c r="C9" s="1983"/>
      <c r="D9" s="1984"/>
      <c r="E9" s="115">
        <f>DATE($C$3,1,1)</f>
        <v>44927</v>
      </c>
      <c r="F9" s="116">
        <v>45138</v>
      </c>
      <c r="G9" s="113"/>
      <c r="H9" s="1404"/>
      <c r="I9" s="1914"/>
      <c r="J9" s="1915"/>
      <c r="K9" s="113"/>
      <c r="L9" s="113"/>
      <c r="M9" s="7">
        <v>1</v>
      </c>
      <c r="N9" s="108"/>
    </row>
    <row r="10" spans="2:14" ht="15">
      <c r="B10" s="117" t="s">
        <v>786</v>
      </c>
      <c r="C10" s="103"/>
      <c r="D10" s="104"/>
      <c r="E10" s="113"/>
      <c r="F10" s="1683" t="str">
        <f>VLOOKUP(F9,DateName,2,FALSE)</f>
        <v>юли</v>
      </c>
      <c r="G10" s="113"/>
      <c r="H10" s="114"/>
      <c r="I10" s="1916" t="s">
        <v>955</v>
      </c>
      <c r="J10" s="191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917"/>
      <c r="J11" s="1917"/>
      <c r="K11" s="113"/>
      <c r="L11" s="113"/>
      <c r="M11" s="7">
        <v>1</v>
      </c>
      <c r="N11" s="108"/>
    </row>
    <row r="12" spans="2:14" ht="27" customHeight="1">
      <c r="B12" s="1944" t="str">
        <f>VLOOKUP(F12,PRBK,2,FALSE)</f>
        <v>Велико Търново</v>
      </c>
      <c r="C12" s="1945"/>
      <c r="D12" s="1946"/>
      <c r="E12" s="118" t="s">
        <v>949</v>
      </c>
      <c r="F12" s="1571" t="s">
        <v>1382</v>
      </c>
      <c r="G12" s="113"/>
      <c r="H12" s="114"/>
      <c r="I12" s="1917"/>
      <c r="J12" s="1917"/>
      <c r="K12" s="113"/>
      <c r="L12" s="113"/>
      <c r="M12" s="7">
        <v>1</v>
      </c>
      <c r="N12" s="108"/>
    </row>
    <row r="13" spans="2:14" ht="18" customHeight="1">
      <c r="B13" s="119" t="s">
        <v>787</v>
      </c>
      <c r="C13" s="103"/>
      <c r="D13" s="104"/>
      <c r="E13" s="120"/>
      <c r="F13" s="114"/>
      <c r="G13" s="114" t="s">
        <v>458</v>
      </c>
      <c r="H13" s="121"/>
      <c r="I13" s="122"/>
      <c r="J13" s="123"/>
      <c r="K13" s="123" t="s">
        <v>458</v>
      </c>
      <c r="L13" s="123" t="s">
        <v>458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878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460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879</v>
      </c>
      <c r="E19" s="1985" t="str">
        <f>CONCATENATE("Уточнен план ",$C$3," - ПРИХОДИ")</f>
        <v>Уточнен план 2023 - ПРИХОДИ</v>
      </c>
      <c r="F19" s="1986"/>
      <c r="G19" s="1986"/>
      <c r="H19" s="1987"/>
      <c r="I19" s="1991" t="str">
        <f>CONCATENATE("Отчет ",$C$3," - ПРИХОДИ")</f>
        <v>Отчет 2023 - ПРИХОДИ</v>
      </c>
      <c r="J19" s="1992"/>
      <c r="K19" s="1992"/>
      <c r="L19" s="1993"/>
      <c r="M19" s="7">
        <v>1</v>
      </c>
      <c r="N19" s="108"/>
    </row>
    <row r="20" spans="2:14" ht="49.5" customHeight="1">
      <c r="B20" s="134" t="s">
        <v>62</v>
      </c>
      <c r="C20" s="135" t="s">
        <v>461</v>
      </c>
      <c r="D20" s="136" t="s">
        <v>880</v>
      </c>
      <c r="E20" s="137" t="s">
        <v>950</v>
      </c>
      <c r="F20" s="1396" t="s">
        <v>790</v>
      </c>
      <c r="G20" s="1397" t="s">
        <v>791</v>
      </c>
      <c r="H20" s="1398" t="s">
        <v>789</v>
      </c>
      <c r="I20" s="1584" t="s">
        <v>951</v>
      </c>
      <c r="J20" s="1585" t="s">
        <v>952</v>
      </c>
      <c r="K20" s="1586" t="s">
        <v>953</v>
      </c>
      <c r="L20" s="1405" t="s">
        <v>954</v>
      </c>
      <c r="M20" s="7">
        <v>1</v>
      </c>
      <c r="N20" s="138"/>
    </row>
    <row r="21" spans="2:14" ht="18.75">
      <c r="B21" s="139"/>
      <c r="C21" s="140"/>
      <c r="D21" s="141" t="s">
        <v>462</v>
      </c>
      <c r="E21" s="142" t="s">
        <v>172</v>
      </c>
      <c r="F21" s="143" t="s">
        <v>173</v>
      </c>
      <c r="G21" s="144" t="s">
        <v>704</v>
      </c>
      <c r="H21" s="145" t="s">
        <v>705</v>
      </c>
      <c r="I21" s="143" t="s">
        <v>684</v>
      </c>
      <c r="J21" s="144" t="s">
        <v>855</v>
      </c>
      <c r="K21" s="145" t="s">
        <v>856</v>
      </c>
      <c r="L21" s="1406" t="s">
        <v>857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978" t="s">
        <v>463</v>
      </c>
      <c r="D22" s="197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464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2056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2057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2058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2059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978" t="s">
        <v>465</v>
      </c>
      <c r="D28" s="1979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466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978" t="s">
        <v>126</v>
      </c>
      <c r="D33" s="1979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881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2060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708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978" t="s">
        <v>121</v>
      </c>
      <c r="D39" s="1979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858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859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882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706"/>
      <c r="H53" s="154">
        <v>0</v>
      </c>
      <c r="I53" s="482">
        <v>0</v>
      </c>
      <c r="J53" s="170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707"/>
      <c r="H54" s="160">
        <v>0</v>
      </c>
      <c r="I54" s="484">
        <v>0</v>
      </c>
      <c r="J54" s="170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707"/>
      <c r="H55" s="160">
        <v>0</v>
      </c>
      <c r="I55" s="484">
        <v>0</v>
      </c>
      <c r="J55" s="170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707"/>
      <c r="H56" s="160">
        <v>0</v>
      </c>
      <c r="I56" s="484">
        <v>0</v>
      </c>
      <c r="J56" s="170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708"/>
      <c r="H57" s="175">
        <v>0</v>
      </c>
      <c r="I57" s="486">
        <v>0</v>
      </c>
      <c r="J57" s="170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2061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1240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509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510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511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512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513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514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721"/>
      <c r="B87" s="192"/>
      <c r="C87" s="156">
        <v>2417</v>
      </c>
      <c r="D87" s="623" t="s">
        <v>2012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515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516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517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518</v>
      </c>
      <c r="E91" s="281">
        <f t="shared" si="3"/>
        <v>0</v>
      </c>
      <c r="F91" s="152"/>
      <c r="G91" s="1757"/>
      <c r="H91" s="154">
        <v>0</v>
      </c>
      <c r="I91" s="152"/>
      <c r="J91" s="175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2175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522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523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524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525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526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527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528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529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530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849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531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2052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2013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850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532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883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534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535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536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537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538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884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539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717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718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724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725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726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727</v>
      </c>
      <c r="D136" s="183"/>
      <c r="E136" s="1365">
        <f t="shared" si="26"/>
        <v>0</v>
      </c>
      <c r="F136" s="1466">
        <v>0</v>
      </c>
      <c r="G136" s="1743">
        <v>0</v>
      </c>
      <c r="H136" s="1468">
        <v>0</v>
      </c>
      <c r="I136" s="1466">
        <v>0</v>
      </c>
      <c r="J136" s="1743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329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330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331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332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885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886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887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892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1982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1983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1984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1985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1986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1987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1988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1989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1990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259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260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893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261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262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266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894</v>
      </c>
      <c r="C167" s="208" t="s">
        <v>728</v>
      </c>
      <c r="D167" s="209" t="s">
        <v>895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717">
        <v>113</v>
      </c>
      <c r="B168" s="1718"/>
      <c r="C168" s="1717"/>
      <c r="D168" s="1719" t="s">
        <v>1991</v>
      </c>
      <c r="E168" s="1704">
        <v>0</v>
      </c>
      <c r="F168" s="1704">
        <v>0</v>
      </c>
      <c r="G168" s="159"/>
      <c r="H168" s="1705">
        <v>0</v>
      </c>
      <c r="I168" s="1704">
        <v>0</v>
      </c>
      <c r="J168" s="159"/>
      <c r="K168" s="1705">
        <v>0</v>
      </c>
      <c r="L168" s="1705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976" t="str">
        <f>$B$7</f>
        <v>ОТЧЕТНИ ДАННИ ПО ЕБК ЗА ИЗПЪЛНЕНИЕТО НА БЮДЖЕТА</v>
      </c>
      <c r="C174" s="1977"/>
      <c r="D174" s="197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459</v>
      </c>
      <c r="F175" s="225" t="s">
        <v>822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941" t="str">
        <f>$B$9</f>
        <v>СУ Г. С. Раковски</v>
      </c>
      <c r="C176" s="1942"/>
      <c r="D176" s="1943"/>
      <c r="E176" s="115">
        <f>$E$9</f>
        <v>44927</v>
      </c>
      <c r="F176" s="226">
        <f>$F$9</f>
        <v>45138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944" t="str">
        <f>$B$12</f>
        <v>Велико Търново</v>
      </c>
      <c r="C179" s="1945"/>
      <c r="D179" s="1946"/>
      <c r="E179" s="231" t="s">
        <v>877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878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460</v>
      </c>
      <c r="I182" s="244"/>
      <c r="J182" s="244"/>
      <c r="K182" s="244"/>
      <c r="L182" s="1366" t="s">
        <v>460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729</v>
      </c>
      <c r="E183" s="1985" t="str">
        <f>CONCATENATE("Уточнен план ",$C$3," - РАЗХОДИ - рекапитулация")</f>
        <v>Уточнен план 2023 - РАЗХОДИ - рекапитулация</v>
      </c>
      <c r="F183" s="1986"/>
      <c r="G183" s="1986"/>
      <c r="H183" s="1987"/>
      <c r="I183" s="1994" t="str">
        <f>CONCATENATE("Отчет ",$C$3," - РАЗХОДИ - рекапитулация")</f>
        <v>Отчет 2023 - РАЗХОДИ - рекапитулация</v>
      </c>
      <c r="J183" s="1995"/>
      <c r="K183" s="1995"/>
      <c r="L183" s="1996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461</v>
      </c>
      <c r="D184" s="252" t="s">
        <v>665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730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974" t="s">
        <v>731</v>
      </c>
      <c r="D187" s="1975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164885</v>
      </c>
      <c r="J187" s="275">
        <f t="shared" si="41"/>
        <v>0</v>
      </c>
      <c r="K187" s="276">
        <f t="shared" si="41"/>
        <v>0</v>
      </c>
      <c r="L187" s="273">
        <f t="shared" si="41"/>
        <v>164885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732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164885</v>
      </c>
      <c r="J188" s="283">
        <f t="shared" si="43"/>
        <v>0</v>
      </c>
      <c r="K188" s="284">
        <f t="shared" si="43"/>
        <v>0</v>
      </c>
      <c r="L188" s="281">
        <f t="shared" si="43"/>
        <v>164885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733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970" t="s">
        <v>734</v>
      </c>
      <c r="D190" s="197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13896</v>
      </c>
      <c r="J190" s="275">
        <f t="shared" si="44"/>
        <v>0</v>
      </c>
      <c r="K190" s="276">
        <f t="shared" si="44"/>
        <v>0</v>
      </c>
      <c r="L190" s="273">
        <f t="shared" si="44"/>
        <v>13896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735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736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3967</v>
      </c>
      <c r="J192" s="297">
        <f t="shared" si="45"/>
        <v>0</v>
      </c>
      <c r="K192" s="298">
        <f t="shared" si="45"/>
        <v>0</v>
      </c>
      <c r="L192" s="295">
        <f t="shared" si="45"/>
        <v>3967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587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8485</v>
      </c>
      <c r="J193" s="297">
        <f t="shared" si="45"/>
        <v>0</v>
      </c>
      <c r="K193" s="298">
        <f t="shared" si="45"/>
        <v>0</v>
      </c>
      <c r="L193" s="295">
        <f t="shared" si="45"/>
        <v>8485</v>
      </c>
      <c r="M193" s="7">
        <f t="shared" si="42"/>
        <v>1</v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1444</v>
      </c>
      <c r="J195" s="289">
        <f t="shared" si="45"/>
        <v>0</v>
      </c>
      <c r="K195" s="290">
        <f t="shared" si="45"/>
        <v>0</v>
      </c>
      <c r="L195" s="287">
        <f t="shared" si="45"/>
        <v>1444</v>
      </c>
      <c r="M195" s="7">
        <f t="shared" si="42"/>
        <v>1</v>
      </c>
      <c r="N195" s="277"/>
    </row>
    <row r="196" spans="1:14" s="15" customFormat="1" ht="15.75">
      <c r="A196" s="22">
        <v>65</v>
      </c>
      <c r="B196" s="272">
        <v>500</v>
      </c>
      <c r="C196" s="1972" t="s">
        <v>189</v>
      </c>
      <c r="D196" s="197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38014</v>
      </c>
      <c r="J196" s="275">
        <f t="shared" si="46"/>
        <v>0</v>
      </c>
      <c r="K196" s="276">
        <f t="shared" si="46"/>
        <v>0</v>
      </c>
      <c r="L196" s="273">
        <f t="shared" si="46"/>
        <v>38014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19230</v>
      </c>
      <c r="J197" s="283">
        <f t="shared" si="47"/>
        <v>0</v>
      </c>
      <c r="K197" s="284">
        <f t="shared" si="47"/>
        <v>0</v>
      </c>
      <c r="L197" s="281">
        <f t="shared" si="47"/>
        <v>19230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896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5993</v>
      </c>
      <c r="J198" s="297">
        <f t="shared" si="47"/>
        <v>0</v>
      </c>
      <c r="K198" s="298">
        <f t="shared" si="47"/>
        <v>0</v>
      </c>
      <c r="L198" s="295">
        <f t="shared" si="47"/>
        <v>5993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858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8149</v>
      </c>
      <c r="J200" s="297">
        <f t="shared" si="47"/>
        <v>0</v>
      </c>
      <c r="K200" s="298">
        <f t="shared" si="47"/>
        <v>0</v>
      </c>
      <c r="L200" s="295">
        <f t="shared" si="47"/>
        <v>8149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4642</v>
      </c>
      <c r="J201" s="297">
        <f t="shared" si="47"/>
        <v>0</v>
      </c>
      <c r="K201" s="298">
        <f t="shared" si="47"/>
        <v>0</v>
      </c>
      <c r="L201" s="295">
        <f t="shared" si="47"/>
        <v>4642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860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968" t="s">
        <v>194</v>
      </c>
      <c r="D204" s="196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970" t="s">
        <v>195</v>
      </c>
      <c r="D205" s="197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62993</v>
      </c>
      <c r="J205" s="275">
        <f t="shared" si="48"/>
        <v>0</v>
      </c>
      <c r="K205" s="276">
        <f t="shared" si="48"/>
        <v>0</v>
      </c>
      <c r="L205" s="310">
        <f t="shared" si="48"/>
        <v>62993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3724</v>
      </c>
      <c r="J206" s="283">
        <f t="shared" si="49"/>
        <v>0</v>
      </c>
      <c r="K206" s="284">
        <f t="shared" si="49"/>
        <v>0</v>
      </c>
      <c r="L206" s="281">
        <f t="shared" si="49"/>
        <v>3724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1146</v>
      </c>
      <c r="J208" s="297">
        <f t="shared" si="49"/>
        <v>0</v>
      </c>
      <c r="K208" s="298">
        <f t="shared" si="49"/>
        <v>0</v>
      </c>
      <c r="L208" s="295">
        <f t="shared" si="49"/>
        <v>1146</v>
      </c>
      <c r="M208" s="7">
        <f t="shared" si="42"/>
        <v>1</v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6960</v>
      </c>
      <c r="J209" s="297">
        <f t="shared" si="49"/>
        <v>0</v>
      </c>
      <c r="K209" s="298">
        <f t="shared" si="49"/>
        <v>0</v>
      </c>
      <c r="L209" s="295">
        <f t="shared" si="49"/>
        <v>6960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13525</v>
      </c>
      <c r="J210" s="297">
        <f t="shared" si="49"/>
        <v>0</v>
      </c>
      <c r="K210" s="298">
        <f t="shared" si="49"/>
        <v>0</v>
      </c>
      <c r="L210" s="295">
        <f t="shared" si="49"/>
        <v>13525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10619</v>
      </c>
      <c r="J211" s="316">
        <f t="shared" si="49"/>
        <v>0</v>
      </c>
      <c r="K211" s="317">
        <f t="shared" si="49"/>
        <v>0</v>
      </c>
      <c r="L211" s="314">
        <f t="shared" si="49"/>
        <v>10619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25670</v>
      </c>
      <c r="J212" s="322">
        <f t="shared" si="49"/>
        <v>0</v>
      </c>
      <c r="K212" s="323">
        <f t="shared" si="49"/>
        <v>0</v>
      </c>
      <c r="L212" s="320">
        <f t="shared" si="49"/>
        <v>25670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398</v>
      </c>
      <c r="J214" s="322">
        <f t="shared" si="49"/>
        <v>0</v>
      </c>
      <c r="K214" s="323">
        <f t="shared" si="49"/>
        <v>0</v>
      </c>
      <c r="L214" s="320">
        <f t="shared" si="49"/>
        <v>398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861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951</v>
      </c>
      <c r="J217" s="322">
        <f t="shared" si="50"/>
        <v>0</v>
      </c>
      <c r="K217" s="323">
        <f t="shared" si="50"/>
        <v>0</v>
      </c>
      <c r="L217" s="320">
        <f t="shared" si="50"/>
        <v>951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788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897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300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964" t="s">
        <v>267</v>
      </c>
      <c r="D223" s="196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5986</v>
      </c>
      <c r="J223" s="275">
        <f t="shared" si="51"/>
        <v>0</v>
      </c>
      <c r="K223" s="276">
        <f t="shared" si="51"/>
        <v>0</v>
      </c>
      <c r="L223" s="310">
        <f t="shared" si="51"/>
        <v>5986</v>
      </c>
      <c r="M223" s="7">
        <f t="shared" si="42"/>
        <v>1</v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898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899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5986</v>
      </c>
      <c r="J225" s="297">
        <f t="shared" si="52"/>
        <v>0</v>
      </c>
      <c r="K225" s="298">
        <f t="shared" si="52"/>
        <v>0</v>
      </c>
      <c r="L225" s="295">
        <f t="shared" si="52"/>
        <v>5986</v>
      </c>
      <c r="M225" s="7">
        <f t="shared" si="42"/>
        <v>1</v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900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964" t="s">
        <v>709</v>
      </c>
      <c r="D227" s="196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964" t="s">
        <v>214</v>
      </c>
      <c r="D233" s="196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301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964" t="s">
        <v>216</v>
      </c>
      <c r="D236" s="196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966" t="s">
        <v>217</v>
      </c>
      <c r="D237" s="196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966" t="s">
        <v>218</v>
      </c>
      <c r="D238" s="196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966" t="s">
        <v>1644</v>
      </c>
      <c r="D239" s="196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964" t="s">
        <v>219</v>
      </c>
      <c r="D240" s="196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703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1645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2055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964" t="s">
        <v>228</v>
      </c>
      <c r="D255" s="196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964" t="s">
        <v>229</v>
      </c>
      <c r="D256" s="196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964" t="s">
        <v>230</v>
      </c>
      <c r="D257" s="196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964" t="s">
        <v>231</v>
      </c>
      <c r="D258" s="196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964" t="s">
        <v>1649</v>
      </c>
      <c r="D265" s="196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964" t="s">
        <v>1646</v>
      </c>
      <c r="D269" s="196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964" t="s">
        <v>1647</v>
      </c>
      <c r="D270" s="196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966" t="s">
        <v>241</v>
      </c>
      <c r="D271" s="1967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964" t="s">
        <v>268</v>
      </c>
      <c r="D272" s="196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269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270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962" t="s">
        <v>242</v>
      </c>
      <c r="D275" s="1963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962" t="s">
        <v>243</v>
      </c>
      <c r="D276" s="1963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962" t="s">
        <v>615</v>
      </c>
      <c r="D284" s="1963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302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962" t="s">
        <v>673</v>
      </c>
      <c r="D287" s="1963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964" t="s">
        <v>674</v>
      </c>
      <c r="D288" s="196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675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676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677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678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957" t="s">
        <v>901</v>
      </c>
      <c r="D293" s="1958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679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680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681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959" t="s">
        <v>682</v>
      </c>
      <c r="D297" s="1960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894</v>
      </c>
      <c r="C301" s="393" t="s">
        <v>728</v>
      </c>
      <c r="D301" s="394" t="s">
        <v>902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285774</v>
      </c>
      <c r="J301" s="397">
        <f t="shared" si="77"/>
        <v>0</v>
      </c>
      <c r="K301" s="398">
        <f t="shared" si="77"/>
        <v>0</v>
      </c>
      <c r="L301" s="395">
        <f t="shared" si="77"/>
        <v>285774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961"/>
      <c r="C306" s="1952"/>
      <c r="D306" s="195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951"/>
      <c r="C308" s="1952"/>
      <c r="D308" s="195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951"/>
      <c r="C311" s="1952"/>
      <c r="D311" s="195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953"/>
      <c r="C344" s="1953"/>
      <c r="D344" s="195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956" t="str">
        <f>$B$7</f>
        <v>ОТЧЕТНИ ДАННИ ПО ЕБК ЗА ИЗПЪЛНЕНИЕТО НА БЮДЖЕТА</v>
      </c>
      <c r="C348" s="1956"/>
      <c r="D348" s="195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876</v>
      </c>
      <c r="F349" s="406" t="s">
        <v>822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941" t="str">
        <f>$B$9</f>
        <v>СУ Г. С. Раковски</v>
      </c>
      <c r="C350" s="1942"/>
      <c r="D350" s="1943"/>
      <c r="E350" s="115">
        <f>$E$9</f>
        <v>44927</v>
      </c>
      <c r="F350" s="407">
        <f>$F$9</f>
        <v>45138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944" t="str">
        <f>$B$12</f>
        <v>Велико Търново</v>
      </c>
      <c r="C353" s="1945"/>
      <c r="D353" s="1946"/>
      <c r="E353" s="410" t="s">
        <v>877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0</v>
      </c>
      <c r="F355" s="414" t="str">
        <f>+$F$15</f>
        <v>БЮДЖЕТ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460</v>
      </c>
      <c r="I356" s="244"/>
      <c r="J356" s="244"/>
      <c r="K356" s="244"/>
      <c r="L356" s="246" t="s">
        <v>460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903</v>
      </c>
      <c r="E357" s="1997" t="str">
        <f>CONCATENATE("Уточнен план ",$C$3," - ТРАНСФЕРИ и ВРЕМ. БЕЗЛ. ЗАЕМИ")</f>
        <v>Уточнен план 2023 - ТРАНСФЕРИ и ВРЕМ. БЕЗЛ. ЗАЕМИ</v>
      </c>
      <c r="F357" s="1998"/>
      <c r="G357" s="1998"/>
      <c r="H357" s="1999"/>
      <c r="I357" s="2000" t="str">
        <f>CONCATENATE("Отчет ",$C$3," - ТРАНСФЕРИ и ВРЕМ. БЕЗЛ. ЗАЕМИ")</f>
        <v>Отчет 2023 - ТРАНСФЕРИ и ВРЕМ. БЕЗЛ. ЗАЕМИ</v>
      </c>
      <c r="J357" s="2001"/>
      <c r="K357" s="2001"/>
      <c r="L357" s="2002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461</v>
      </c>
      <c r="D358" s="420" t="s">
        <v>665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904</v>
      </c>
      <c r="C359" s="426"/>
      <c r="D359" s="427" t="s">
        <v>666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954" t="s">
        <v>271</v>
      </c>
      <c r="D361" s="1955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272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273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326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327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274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275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276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277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278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279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280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281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303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918" t="s">
        <v>282</v>
      </c>
      <c r="D375" s="1919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905</v>
      </c>
      <c r="E376" s="1373">
        <f t="shared" si="81"/>
        <v>0</v>
      </c>
      <c r="F376" s="1745">
        <v>0</v>
      </c>
      <c r="G376" s="1753">
        <v>0</v>
      </c>
      <c r="H376" s="1744">
        <v>0</v>
      </c>
      <c r="I376" s="1745">
        <v>0</v>
      </c>
      <c r="J376" s="1753">
        <v>0</v>
      </c>
      <c r="K376" s="1744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906</v>
      </c>
      <c r="E377" s="1371">
        <f t="shared" si="81"/>
        <v>0</v>
      </c>
      <c r="F377" s="1754"/>
      <c r="G377" s="1752">
        <v>0</v>
      </c>
      <c r="H377" s="452">
        <v>0</v>
      </c>
      <c r="I377" s="1754"/>
      <c r="J377" s="1752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907</v>
      </c>
      <c r="E378" s="1369">
        <f t="shared" si="81"/>
        <v>0</v>
      </c>
      <c r="F378" s="1755">
        <v>0</v>
      </c>
      <c r="G378" s="159"/>
      <c r="H378" s="160">
        <v>0</v>
      </c>
      <c r="I378" s="1755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283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2048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2047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1978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918" t="s">
        <v>304</v>
      </c>
      <c r="D383" s="1919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284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305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306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918" t="s">
        <v>247</v>
      </c>
      <c r="D388" s="1919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322</v>
      </c>
      <c r="E389" s="1368">
        <f t="shared" si="81"/>
        <v>0</v>
      </c>
      <c r="F389" s="482">
        <v>0</v>
      </c>
      <c r="G389" s="1711">
        <v>0</v>
      </c>
      <c r="H389" s="154">
        <v>0</v>
      </c>
      <c r="I389" s="482">
        <v>0</v>
      </c>
      <c r="J389" s="1711">
        <v>0</v>
      </c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323</v>
      </c>
      <c r="E390" s="1372">
        <f t="shared" si="81"/>
        <v>0</v>
      </c>
      <c r="F390" s="1709">
        <v>0</v>
      </c>
      <c r="G390" s="1710">
        <v>0</v>
      </c>
      <c r="H390" s="468">
        <v>0</v>
      </c>
      <c r="I390" s="1709">
        <v>0</v>
      </c>
      <c r="J390" s="1710">
        <v>0</v>
      </c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918" t="s">
        <v>248</v>
      </c>
      <c r="D391" s="1919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357270</v>
      </c>
      <c r="J391" s="440">
        <f t="shared" si="87"/>
        <v>0</v>
      </c>
      <c r="K391" s="441">
        <f>SUM(K392:K395)</f>
        <v>0</v>
      </c>
      <c r="L391" s="1367">
        <f t="shared" si="87"/>
        <v>357270</v>
      </c>
      <c r="M391" s="7">
        <f t="shared" si="80"/>
        <v>1</v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685</v>
      </c>
      <c r="E392" s="1368">
        <f t="shared" si="81"/>
        <v>0</v>
      </c>
      <c r="F392" s="152"/>
      <c r="G392" s="153"/>
      <c r="H392" s="154">
        <v>0</v>
      </c>
      <c r="I392" s="152"/>
      <c r="J392" s="153"/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686</v>
      </c>
      <c r="E393" s="1369">
        <f t="shared" si="81"/>
        <v>0</v>
      </c>
      <c r="F393" s="158"/>
      <c r="G393" s="159"/>
      <c r="H393" s="160">
        <v>0</v>
      </c>
      <c r="I393" s="158"/>
      <c r="J393" s="159"/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590</v>
      </c>
      <c r="E394" s="1376">
        <f t="shared" si="81"/>
        <v>0</v>
      </c>
      <c r="F394" s="158"/>
      <c r="G394" s="159"/>
      <c r="H394" s="160">
        <v>0</v>
      </c>
      <c r="I394" s="158"/>
      <c r="J394" s="159"/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73"/>
      <c r="G395" s="174"/>
      <c r="H395" s="175">
        <v>0</v>
      </c>
      <c r="I395" s="173">
        <v>357270</v>
      </c>
      <c r="J395" s="174"/>
      <c r="K395" s="175">
        <v>0</v>
      </c>
      <c r="L395" s="1377">
        <f>I395+J395+K395</f>
        <v>357270</v>
      </c>
      <c r="M395" s="7">
        <f t="shared" si="80"/>
        <v>1</v>
      </c>
      <c r="N395" s="408"/>
    </row>
    <row r="396" spans="1:14" s="15" customFormat="1" ht="18.75" customHeight="1">
      <c r="A396" s="22">
        <v>185</v>
      </c>
      <c r="B396" s="454">
        <v>6200</v>
      </c>
      <c r="C396" s="1918" t="s">
        <v>250</v>
      </c>
      <c r="D396" s="1919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1979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2053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918" t="s">
        <v>251</v>
      </c>
      <c r="D399" s="1919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1979</v>
      </c>
      <c r="E400" s="1368">
        <f t="shared" si="81"/>
        <v>0</v>
      </c>
      <c r="F400" s="482">
        <v>0</v>
      </c>
      <c r="G400" s="1711">
        <v>0</v>
      </c>
      <c r="H400" s="154">
        <v>0</v>
      </c>
      <c r="I400" s="482">
        <v>0</v>
      </c>
      <c r="J400" s="1711">
        <v>0</v>
      </c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324</v>
      </c>
      <c r="E401" s="1372">
        <f t="shared" si="81"/>
        <v>0</v>
      </c>
      <c r="F401" s="1709">
        <v>0</v>
      </c>
      <c r="G401" s="1710">
        <v>0</v>
      </c>
      <c r="H401" s="468">
        <v>0</v>
      </c>
      <c r="I401" s="1709">
        <v>0</v>
      </c>
      <c r="J401" s="1710">
        <v>0</v>
      </c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918" t="s">
        <v>908</v>
      </c>
      <c r="D402" s="1919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325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324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918" t="s">
        <v>668</v>
      </c>
      <c r="D405" s="1919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918" t="s">
        <v>669</v>
      </c>
      <c r="D406" s="1919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152"/>
      <c r="G407" s="153"/>
      <c r="H407" s="154">
        <v>0</v>
      </c>
      <c r="I407" s="152"/>
      <c r="J407" s="153"/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73"/>
      <c r="G408" s="174"/>
      <c r="H408" s="468">
        <v>0</v>
      </c>
      <c r="I408" s="173"/>
      <c r="J408" s="174"/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918" t="s">
        <v>687</v>
      </c>
      <c r="D409" s="1919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688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307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918" t="s">
        <v>254</v>
      </c>
      <c r="D412" s="1919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689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670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909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690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691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894</v>
      </c>
      <c r="C419" s="489" t="s">
        <v>728</v>
      </c>
      <c r="D419" s="490" t="s">
        <v>910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357270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357270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911</v>
      </c>
      <c r="C420" s="494"/>
      <c r="D420" s="495" t="s">
        <v>667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918" t="s">
        <v>754</v>
      </c>
      <c r="D422" s="1919"/>
      <c r="E422" s="1367">
        <f>F422+G422+H422</f>
        <v>0</v>
      </c>
      <c r="F422" s="479"/>
      <c r="G422" s="480"/>
      <c r="H422" s="1463">
        <v>0</v>
      </c>
      <c r="I422" s="479"/>
      <c r="J422" s="480"/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918" t="s">
        <v>692</v>
      </c>
      <c r="D423" s="1919"/>
      <c r="E423" s="1367">
        <f>F423+G423+H423</f>
        <v>0</v>
      </c>
      <c r="F423" s="479"/>
      <c r="G423" s="480"/>
      <c r="H423" s="1463">
        <v>0</v>
      </c>
      <c r="I423" s="479"/>
      <c r="J423" s="480"/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918" t="s">
        <v>255</v>
      </c>
      <c r="D424" s="1919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918" t="s">
        <v>671</v>
      </c>
      <c r="D425" s="1919"/>
      <c r="E425" s="1367">
        <f>F425+G425+H425</f>
        <v>0</v>
      </c>
      <c r="F425" s="1702">
        <v>0</v>
      </c>
      <c r="G425" s="1703">
        <v>0</v>
      </c>
      <c r="H425" s="1701">
        <v>0</v>
      </c>
      <c r="I425" s="1702">
        <v>0</v>
      </c>
      <c r="J425" s="1703">
        <v>0</v>
      </c>
      <c r="K425" s="1701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918" t="s">
        <v>912</v>
      </c>
      <c r="D426" s="1919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693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913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894</v>
      </c>
      <c r="C429" s="506" t="s">
        <v>728</v>
      </c>
      <c r="D429" s="507" t="s">
        <v>914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947" t="str">
        <f>$B$7</f>
        <v>ОТЧЕТНИ ДАННИ ПО ЕБК ЗА ИЗПЪЛНЕНИЕТО НА БЮДЖЕТА</v>
      </c>
      <c r="C433" s="1948"/>
      <c r="D433" s="194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876</v>
      </c>
      <c r="F434" s="406" t="s">
        <v>822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941" t="str">
        <f>$B$9</f>
        <v>СУ Г. С. Раковски</v>
      </c>
      <c r="C435" s="1942"/>
      <c r="D435" s="1943"/>
      <c r="E435" s="115">
        <f>$E$9</f>
        <v>44927</v>
      </c>
      <c r="F435" s="407">
        <f>$F$9</f>
        <v>45138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944" t="str">
        <f>$B$12</f>
        <v>Велико Търново</v>
      </c>
      <c r="C438" s="1945"/>
      <c r="D438" s="1946"/>
      <c r="E438" s="410" t="s">
        <v>877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878</v>
      </c>
      <c r="E440" s="238">
        <f>$E$15</f>
        <v>0</v>
      </c>
      <c r="F440" s="126" t="str">
        <f>+$F$15</f>
        <v>БЮДЖЕТ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460</v>
      </c>
      <c r="I441" s="244"/>
      <c r="J441" s="244"/>
      <c r="K441" s="244"/>
      <c r="L441" s="1366" t="s">
        <v>460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985" t="str">
        <f>CONCATENATE("Уточнен план ",$C$3," - БЮДЖЕТНО САЛДО")</f>
        <v>Уточнен план 2023 - БЮДЖЕТНО САЛДО</v>
      </c>
      <c r="F442" s="1986"/>
      <c r="G442" s="1986"/>
      <c r="H442" s="1987"/>
      <c r="I442" s="2003" t="str">
        <f>CONCATENATE("Отчет ",$C$3," - БЮДЖЕТНО САЛДО")</f>
        <v>Отчет 2023 - БЮДЖЕТНО САЛДО</v>
      </c>
      <c r="J442" s="2004"/>
      <c r="K442" s="2004"/>
      <c r="L442" s="2005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872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873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874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71496</v>
      </c>
      <c r="J445" s="539">
        <f t="shared" si="99"/>
        <v>0</v>
      </c>
      <c r="K445" s="540">
        <f t="shared" si="99"/>
        <v>0</v>
      </c>
      <c r="L445" s="541">
        <f t="shared" si="99"/>
        <v>71496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875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-71496</v>
      </c>
      <c r="J446" s="546">
        <f t="shared" si="100"/>
        <v>0</v>
      </c>
      <c r="K446" s="547">
        <f t="shared" si="100"/>
        <v>0</v>
      </c>
      <c r="L446" s="548">
        <f>+L597</f>
        <v>-71496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949" t="str">
        <f>$B$7</f>
        <v>ОТЧЕТНИ ДАННИ ПО ЕБК ЗА ИЗПЪЛНЕНИЕТО НА БЮДЖЕТА</v>
      </c>
      <c r="C449" s="1950"/>
      <c r="D449" s="195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876</v>
      </c>
      <c r="F450" s="406" t="s">
        <v>822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941" t="str">
        <f>$B$9</f>
        <v>СУ Г. С. Раковски</v>
      </c>
      <c r="C451" s="1942"/>
      <c r="D451" s="1943"/>
      <c r="E451" s="115">
        <f>$E$9</f>
        <v>44927</v>
      </c>
      <c r="F451" s="407">
        <f>$F$9</f>
        <v>45138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944" t="str">
        <f>$B$12</f>
        <v>Велико Търново</v>
      </c>
      <c r="C454" s="1945"/>
      <c r="D454" s="1946"/>
      <c r="E454" s="410" t="s">
        <v>877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878</v>
      </c>
      <c r="E456" s="238">
        <f>$E$15</f>
        <v>0</v>
      </c>
      <c r="F456" s="126" t="str">
        <f>+$F$15</f>
        <v>БЮДЖЕТ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460</v>
      </c>
      <c r="I457" s="244"/>
      <c r="J457" s="244"/>
      <c r="K457" s="244"/>
      <c r="L457" s="1366" t="s">
        <v>460</v>
      </c>
      <c r="M457" s="7">
        <v>1</v>
      </c>
      <c r="N457" s="514"/>
    </row>
    <row r="458" spans="1:14" ht="22.5" customHeight="1">
      <c r="A458" s="23"/>
      <c r="B458" s="553" t="s">
        <v>915</v>
      </c>
      <c r="C458" s="554"/>
      <c r="D458" s="555"/>
      <c r="E458" s="1988" t="str">
        <f>CONCATENATE("Уточнен план ",$C$3," - ФИНАНСИРАНЕ НА БЮДЖЕТНО САЛДО")</f>
        <v>Уточнен план 2023 - ФИНАНСИРАНЕ НА БЮДЖЕТНО САЛДО</v>
      </c>
      <c r="F458" s="1989"/>
      <c r="G458" s="1989"/>
      <c r="H458" s="1990"/>
      <c r="I458" s="2006" t="str">
        <f>CONCATENATE("Отчет ",$C$3," -ФИНАНСИРАНЕ НА БЮДЖЕТНО САЛДО")</f>
        <v>Отчет 2023 -ФИНАНСИРАНЕ НА БЮДЖЕТНО САЛДО</v>
      </c>
      <c r="J458" s="2007"/>
      <c r="K458" s="2007"/>
      <c r="L458" s="2008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461</v>
      </c>
      <c r="D459" s="558" t="s">
        <v>665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683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933" t="s">
        <v>755</v>
      </c>
      <c r="D461" s="1934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672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756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757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928" t="s">
        <v>758</v>
      </c>
      <c r="D465" s="1928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759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760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928" t="s">
        <v>1994</v>
      </c>
      <c r="D468" s="1928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1995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1996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933" t="s">
        <v>761</v>
      </c>
      <c r="D471" s="1934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762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763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764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765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766</v>
      </c>
      <c r="E476" s="1369">
        <f t="shared" si="107"/>
        <v>0</v>
      </c>
      <c r="F476" s="1697">
        <v>0</v>
      </c>
      <c r="G476" s="1697">
        <v>0</v>
      </c>
      <c r="H476" s="574">
        <v>0</v>
      </c>
      <c r="I476" s="1697">
        <v>0</v>
      </c>
      <c r="J476" s="1697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767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929" t="s">
        <v>768</v>
      </c>
      <c r="D478" s="1930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769</v>
      </c>
      <c r="E479" s="1382">
        <f>F479+G479+H479</f>
        <v>0</v>
      </c>
      <c r="F479" s="1697">
        <v>0</v>
      </c>
      <c r="G479" s="1697">
        <v>0</v>
      </c>
      <c r="H479" s="573">
        <v>0</v>
      </c>
      <c r="I479" s="1697">
        <v>0</v>
      </c>
      <c r="J479" s="1697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770</v>
      </c>
      <c r="E480" s="1381">
        <f>F480+G480+H480</f>
        <v>0</v>
      </c>
      <c r="F480" s="1697">
        <v>0</v>
      </c>
      <c r="G480" s="1697">
        <v>0</v>
      </c>
      <c r="H480" s="575">
        <v>0</v>
      </c>
      <c r="I480" s="1697">
        <v>0</v>
      </c>
      <c r="J480" s="1697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931" t="s">
        <v>916</v>
      </c>
      <c r="D481" s="1931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771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772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773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774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775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776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777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285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917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918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919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920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697">
        <v>0</v>
      </c>
      <c r="G494" s="1697">
        <v>0</v>
      </c>
      <c r="H494" s="591">
        <v>0</v>
      </c>
      <c r="I494" s="1697">
        <v>0</v>
      </c>
      <c r="J494" s="1697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286</v>
      </c>
      <c r="E495" s="1382">
        <f t="shared" si="111"/>
        <v>0</v>
      </c>
      <c r="F495" s="1697">
        <v>0</v>
      </c>
      <c r="G495" s="1697">
        <v>0</v>
      </c>
      <c r="H495" s="574">
        <v>0</v>
      </c>
      <c r="I495" s="1697">
        <v>0</v>
      </c>
      <c r="J495" s="1697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287</v>
      </c>
      <c r="E496" s="1372">
        <f t="shared" si="111"/>
        <v>0</v>
      </c>
      <c r="F496" s="1697">
        <v>0</v>
      </c>
      <c r="G496" s="1697">
        <v>0</v>
      </c>
      <c r="H496" s="575">
        <v>0</v>
      </c>
      <c r="I496" s="1697">
        <v>0</v>
      </c>
      <c r="J496" s="1697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926" t="s">
        <v>921</v>
      </c>
      <c r="D497" s="1932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288</v>
      </c>
      <c r="E498" s="1368">
        <f>F498+G498+H498</f>
        <v>0</v>
      </c>
      <c r="F498" s="1697">
        <v>0</v>
      </c>
      <c r="G498" s="1697">
        <v>0</v>
      </c>
      <c r="H498" s="573">
        <v>0</v>
      </c>
      <c r="I498" s="1697">
        <v>0</v>
      </c>
      <c r="J498" s="1697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289</v>
      </c>
      <c r="E499" s="1370">
        <f>F499+G499+H499</f>
        <v>0</v>
      </c>
      <c r="F499" s="1697">
        <v>0</v>
      </c>
      <c r="G499" s="1697">
        <v>0</v>
      </c>
      <c r="H499" s="586">
        <v>0</v>
      </c>
      <c r="I499" s="1697">
        <v>0</v>
      </c>
      <c r="J499" s="1697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290</v>
      </c>
      <c r="E500" s="1371">
        <f>F500+G500+H500</f>
        <v>0</v>
      </c>
      <c r="F500" s="1697">
        <v>0</v>
      </c>
      <c r="G500" s="1697">
        <v>0</v>
      </c>
      <c r="H500" s="574">
        <v>0</v>
      </c>
      <c r="I500" s="1697">
        <v>0</v>
      </c>
      <c r="J500" s="1697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697">
        <v>0</v>
      </c>
      <c r="G501" s="1697">
        <v>0</v>
      </c>
      <c r="H501" s="574">
        <v>0</v>
      </c>
      <c r="I501" s="1697">
        <v>0</v>
      </c>
      <c r="J501" s="1697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926" t="s">
        <v>24</v>
      </c>
      <c r="D502" s="1932"/>
      <c r="E502" s="594">
        <f>F502+G502+H502</f>
        <v>0</v>
      </c>
      <c r="F502" s="1699">
        <v>0</v>
      </c>
      <c r="G502" s="1700">
        <v>0</v>
      </c>
      <c r="H502" s="1698">
        <v>0</v>
      </c>
      <c r="I502" s="1699">
        <v>0</v>
      </c>
      <c r="J502" s="1700">
        <v>0</v>
      </c>
      <c r="K502" s="1698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935" t="s">
        <v>922</v>
      </c>
      <c r="D503" s="1935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931" t="s">
        <v>33</v>
      </c>
      <c r="D512" s="1931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931" t="s">
        <v>37</v>
      </c>
      <c r="D516" s="1931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467</v>
      </c>
      <c r="E520" s="1387">
        <f>F520+G520+H520</f>
        <v>0</v>
      </c>
      <c r="F520" s="1748">
        <v>0</v>
      </c>
      <c r="G520" s="1750">
        <v>0</v>
      </c>
      <c r="H520" s="1746">
        <v>0</v>
      </c>
      <c r="I520" s="1748">
        <v>0</v>
      </c>
      <c r="J520" s="1750">
        <v>0</v>
      </c>
      <c r="K520" s="1746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931" t="s">
        <v>923</v>
      </c>
      <c r="D521" s="1937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291</v>
      </c>
      <c r="E522" s="1368">
        <f>F522+G522+H522</f>
        <v>0</v>
      </c>
      <c r="F522" s="1697">
        <v>0</v>
      </c>
      <c r="G522" s="1697">
        <v>0</v>
      </c>
      <c r="H522" s="573">
        <v>0</v>
      </c>
      <c r="I522" s="1697">
        <v>0</v>
      </c>
      <c r="J522" s="1697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292</v>
      </c>
      <c r="E523" s="1372">
        <f>F523+G523+H523</f>
        <v>0</v>
      </c>
      <c r="F523" s="1697">
        <v>0</v>
      </c>
      <c r="G523" s="1697">
        <v>0</v>
      </c>
      <c r="H523" s="586">
        <v>0</v>
      </c>
      <c r="I523" s="1697">
        <v>0</v>
      </c>
      <c r="J523" s="1697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926" t="s">
        <v>924</v>
      </c>
      <c r="D524" s="1927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422</v>
      </c>
      <c r="J524" s="569">
        <f t="shared" si="120"/>
        <v>0</v>
      </c>
      <c r="K524" s="570">
        <f t="shared" si="120"/>
        <v>0</v>
      </c>
      <c r="L524" s="567">
        <f t="shared" si="120"/>
        <v>422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296</v>
      </c>
      <c r="E525" s="1378">
        <f aca="true" t="shared" si="121" ref="E525:E530">F525+G525+H525</f>
        <v>0</v>
      </c>
      <c r="F525" s="1749">
        <v>0</v>
      </c>
      <c r="G525" s="1751">
        <v>0</v>
      </c>
      <c r="H525" s="1747">
        <v>0</v>
      </c>
      <c r="I525" s="1749">
        <v>0</v>
      </c>
      <c r="J525" s="1751">
        <v>0</v>
      </c>
      <c r="K525" s="1747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297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925</v>
      </c>
      <c r="E527" s="1376">
        <f t="shared" si="121"/>
        <v>0</v>
      </c>
      <c r="F527" s="158"/>
      <c r="G527" s="159"/>
      <c r="H527" s="574">
        <v>0</v>
      </c>
      <c r="I527" s="158">
        <v>422</v>
      </c>
      <c r="J527" s="159"/>
      <c r="K527" s="574">
        <v>0</v>
      </c>
      <c r="L527" s="1376">
        <f t="shared" si="116"/>
        <v>422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293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294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295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939" t="s">
        <v>308</v>
      </c>
      <c r="D531" s="1940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792</v>
      </c>
      <c r="E532" s="1378">
        <f aca="true" t="shared" si="124" ref="E532:E595">F532+G532+H532</f>
        <v>0</v>
      </c>
      <c r="F532" s="1697">
        <v>0</v>
      </c>
      <c r="G532" s="1697">
        <v>0</v>
      </c>
      <c r="H532" s="573">
        <v>0</v>
      </c>
      <c r="I532" s="1697">
        <v>0</v>
      </c>
      <c r="J532" s="1697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793</v>
      </c>
      <c r="E533" s="1376">
        <f t="shared" si="124"/>
        <v>0</v>
      </c>
      <c r="F533" s="1697">
        <v>0</v>
      </c>
      <c r="G533" s="1697">
        <v>0</v>
      </c>
      <c r="H533" s="574">
        <v>0</v>
      </c>
      <c r="I533" s="1697">
        <v>0</v>
      </c>
      <c r="J533" s="1697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694</v>
      </c>
      <c r="E534" s="1377">
        <f t="shared" si="124"/>
        <v>0</v>
      </c>
      <c r="F534" s="1697">
        <v>0</v>
      </c>
      <c r="G534" s="1697">
        <v>0</v>
      </c>
      <c r="H534" s="575">
        <v>0</v>
      </c>
      <c r="I534" s="1697">
        <v>0</v>
      </c>
      <c r="J534" s="1697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931" t="s">
        <v>926</v>
      </c>
      <c r="D535" s="1931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936" t="s">
        <v>927</v>
      </c>
      <c r="D536" s="1936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470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471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472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473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938" t="s">
        <v>928</v>
      </c>
      <c r="D541" s="1927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474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475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931" t="s">
        <v>929</v>
      </c>
      <c r="D544" s="1931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794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476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795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796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477</v>
      </c>
      <c r="E549" s="1388">
        <f t="shared" si="124"/>
        <v>0</v>
      </c>
      <c r="F549" s="1697">
        <v>0</v>
      </c>
      <c r="G549" s="1697">
        <v>0</v>
      </c>
      <c r="H549" s="574">
        <v>0</v>
      </c>
      <c r="I549" s="1697">
        <v>0</v>
      </c>
      <c r="J549" s="1697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801</v>
      </c>
      <c r="E550" s="1376">
        <f t="shared" si="124"/>
        <v>0</v>
      </c>
      <c r="F550" s="1697">
        <v>0</v>
      </c>
      <c r="G550" s="1697">
        <v>0</v>
      </c>
      <c r="H550" s="574">
        <v>0</v>
      </c>
      <c r="I550" s="1697">
        <v>0</v>
      </c>
      <c r="J550" s="1697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802</v>
      </c>
      <c r="E551" s="1376">
        <f t="shared" si="124"/>
        <v>0</v>
      </c>
      <c r="F551" s="1697">
        <v>0</v>
      </c>
      <c r="G551" s="1697">
        <v>0</v>
      </c>
      <c r="H551" s="574">
        <v>0</v>
      </c>
      <c r="I551" s="1697">
        <v>0</v>
      </c>
      <c r="J551" s="1697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803</v>
      </c>
      <c r="E552" s="1376">
        <f t="shared" si="124"/>
        <v>0</v>
      </c>
      <c r="F552" s="1697">
        <v>0</v>
      </c>
      <c r="G552" s="1697">
        <v>0</v>
      </c>
      <c r="H552" s="574">
        <v>0</v>
      </c>
      <c r="I552" s="1697">
        <v>0</v>
      </c>
      <c r="J552" s="1697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804</v>
      </c>
      <c r="E553" s="1376">
        <f t="shared" si="124"/>
        <v>0</v>
      </c>
      <c r="F553" s="1697">
        <v>0</v>
      </c>
      <c r="G553" s="1697">
        <v>0</v>
      </c>
      <c r="H553" s="574">
        <v>0</v>
      </c>
      <c r="I553" s="1697">
        <v>0</v>
      </c>
      <c r="J553" s="1697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805</v>
      </c>
      <c r="E554" s="1376">
        <f t="shared" si="124"/>
        <v>0</v>
      </c>
      <c r="F554" s="1697">
        <v>0</v>
      </c>
      <c r="G554" s="1697">
        <v>0</v>
      </c>
      <c r="H554" s="574">
        <v>0</v>
      </c>
      <c r="I554" s="1697">
        <v>0</v>
      </c>
      <c r="J554" s="1697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806</v>
      </c>
      <c r="E555" s="1376">
        <f t="shared" si="124"/>
        <v>0</v>
      </c>
      <c r="F555" s="1697">
        <v>0</v>
      </c>
      <c r="G555" s="1697">
        <v>0</v>
      </c>
      <c r="H555" s="574">
        <v>0</v>
      </c>
      <c r="I555" s="1697">
        <v>0</v>
      </c>
      <c r="J555" s="1697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807</v>
      </c>
      <c r="E556" s="1374">
        <f t="shared" si="124"/>
        <v>0</v>
      </c>
      <c r="F556" s="1713">
        <v>0</v>
      </c>
      <c r="G556" s="1714">
        <v>0</v>
      </c>
      <c r="H556" s="1715">
        <v>0</v>
      </c>
      <c r="I556" s="1714">
        <v>0</v>
      </c>
      <c r="J556" s="1714">
        <v>0</v>
      </c>
      <c r="K556" s="1715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808</v>
      </c>
      <c r="E557" s="1389">
        <f t="shared" si="124"/>
        <v>0</v>
      </c>
      <c r="F557" s="625"/>
      <c r="G557" s="626"/>
      <c r="H557" s="1712">
        <v>0</v>
      </c>
      <c r="I557" s="625"/>
      <c r="J557" s="626"/>
      <c r="K557" s="1712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930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931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932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933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934</v>
      </c>
      <c r="E562" s="1388">
        <f t="shared" si="124"/>
        <v>0</v>
      </c>
      <c r="F562" s="1697">
        <v>0</v>
      </c>
      <c r="G562" s="1697">
        <v>0</v>
      </c>
      <c r="H562" s="574">
        <v>0</v>
      </c>
      <c r="I562" s="1697">
        <v>0</v>
      </c>
      <c r="J562" s="1697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935</v>
      </c>
      <c r="E563" s="1374">
        <f t="shared" si="124"/>
        <v>0</v>
      </c>
      <c r="F563" s="1697">
        <v>0</v>
      </c>
      <c r="G563" s="1697">
        <v>0</v>
      </c>
      <c r="H563" s="586">
        <v>0</v>
      </c>
      <c r="I563" s="1697">
        <v>0</v>
      </c>
      <c r="J563" s="1697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936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937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938" t="s">
        <v>938</v>
      </c>
      <c r="D566" s="1938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-71918</v>
      </c>
      <c r="J566" s="569">
        <f t="shared" si="128"/>
        <v>0</v>
      </c>
      <c r="K566" s="570">
        <f t="shared" si="128"/>
        <v>0</v>
      </c>
      <c r="L566" s="567">
        <f t="shared" si="128"/>
        <v>-71918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809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810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851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852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811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812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813</v>
      </c>
      <c r="E573" s="1382">
        <f t="shared" si="124"/>
        <v>0</v>
      </c>
      <c r="F573" s="152"/>
      <c r="G573" s="153"/>
      <c r="H573" s="1716">
        <v>0</v>
      </c>
      <c r="I573" s="152">
        <v>-71918</v>
      </c>
      <c r="J573" s="153"/>
      <c r="K573" s="1716">
        <v>0</v>
      </c>
      <c r="L573" s="1382">
        <f t="shared" si="129"/>
        <v>-71918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814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853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854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815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816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817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818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939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940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941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942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819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938" t="s">
        <v>943</v>
      </c>
      <c r="D586" s="1927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944</v>
      </c>
      <c r="E587" s="1368">
        <f t="shared" si="124"/>
        <v>0</v>
      </c>
      <c r="F587" s="451"/>
      <c r="G587" s="451"/>
      <c r="H587" s="573">
        <v>0</v>
      </c>
      <c r="I587" s="451"/>
      <c r="J587" s="451"/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945</v>
      </c>
      <c r="E588" s="1370">
        <f t="shared" si="124"/>
        <v>0</v>
      </c>
      <c r="F588" s="451"/>
      <c r="G588" s="451"/>
      <c r="H588" s="574">
        <v>0</v>
      </c>
      <c r="I588" s="451"/>
      <c r="J588" s="451"/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946</v>
      </c>
      <c r="E589" s="1371">
        <f t="shared" si="124"/>
        <v>0</v>
      </c>
      <c r="F589" s="451"/>
      <c r="G589" s="451"/>
      <c r="H589" s="574">
        <v>0</v>
      </c>
      <c r="I589" s="451"/>
      <c r="J589" s="451"/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947</v>
      </c>
      <c r="E590" s="1372">
        <f t="shared" si="124"/>
        <v>0</v>
      </c>
      <c r="F590" s="451"/>
      <c r="G590" s="451"/>
      <c r="H590" s="575">
        <v>0</v>
      </c>
      <c r="I590" s="451"/>
      <c r="J590" s="451"/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938" t="s">
        <v>820</v>
      </c>
      <c r="D591" s="1927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797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798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799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800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821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894</v>
      </c>
      <c r="C597" s="649" t="s">
        <v>728</v>
      </c>
      <c r="D597" s="650" t="s">
        <v>948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-71496</v>
      </c>
      <c r="J597" s="653">
        <f t="shared" si="133"/>
        <v>0</v>
      </c>
      <c r="K597" s="655">
        <f t="shared" si="133"/>
        <v>0</v>
      </c>
      <c r="L597" s="651">
        <f t="shared" si="133"/>
        <v>-71496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863</v>
      </c>
      <c r="G600" s="1920"/>
      <c r="H600" s="1921"/>
      <c r="I600" s="1921"/>
      <c r="J600" s="1922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908" t="s">
        <v>864</v>
      </c>
      <c r="H601" s="1908"/>
      <c r="I601" s="1908"/>
      <c r="J601" s="1908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865</v>
      </c>
      <c r="D603" s="659"/>
      <c r="E603" s="660"/>
      <c r="F603" s="218" t="s">
        <v>866</v>
      </c>
      <c r="G603" s="1923"/>
      <c r="H603" s="1924"/>
      <c r="I603" s="1924"/>
      <c r="J603" s="1925"/>
      <c r="K603" s="103"/>
      <c r="L603" s="228"/>
      <c r="M603" s="7">
        <v>1</v>
      </c>
      <c r="N603" s="514"/>
    </row>
    <row r="604" spans="1:14" ht="21.75" customHeight="1">
      <c r="A604" s="23"/>
      <c r="B604" s="1906" t="s">
        <v>867</v>
      </c>
      <c r="C604" s="1907"/>
      <c r="D604" s="661" t="s">
        <v>868</v>
      </c>
      <c r="E604" s="662"/>
      <c r="F604" s="663"/>
      <c r="G604" s="1908" t="s">
        <v>864</v>
      </c>
      <c r="H604" s="1908"/>
      <c r="I604" s="1908"/>
      <c r="J604" s="1908"/>
      <c r="K604" s="103"/>
      <c r="L604" s="228"/>
      <c r="M604" s="7">
        <v>1</v>
      </c>
      <c r="N604" s="514"/>
    </row>
    <row r="605" spans="1:14" ht="24.75" customHeight="1">
      <c r="A605" s="36"/>
      <c r="B605" s="1909"/>
      <c r="C605" s="1910"/>
      <c r="D605" s="664" t="s">
        <v>869</v>
      </c>
      <c r="E605" s="665"/>
      <c r="F605" s="666"/>
      <c r="G605" s="667" t="s">
        <v>870</v>
      </c>
      <c r="H605" s="1911"/>
      <c r="I605" s="1912"/>
      <c r="J605" s="1913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871</v>
      </c>
      <c r="H607" s="1911"/>
      <c r="I607" s="1912"/>
      <c r="J607" s="1913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949" t="str">
        <f>$B$7</f>
        <v>ОТЧЕТНИ ДАННИ ПО ЕБК ЗА ИЗПЪЛНЕНИЕТО НА БЮДЖЕТА</v>
      </c>
      <c r="C621" s="1950"/>
      <c r="D621" s="1950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459</v>
      </c>
      <c r="F622" s="406" t="s">
        <v>822</v>
      </c>
      <c r="G622" s="237"/>
      <c r="H622" s="1351" t="s">
        <v>1239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941" t="str">
        <f>$B$9</f>
        <v>СУ Г. С. Раковски</v>
      </c>
      <c r="C623" s="1942"/>
      <c r="D623" s="1943"/>
      <c r="E623" s="115">
        <f>$E$9</f>
        <v>44927</v>
      </c>
      <c r="F623" s="226">
        <f>$F$9</f>
        <v>45138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2009" t="str">
        <f>$B$12</f>
        <v>Велико Търново</v>
      </c>
      <c r="C626" s="2010"/>
      <c r="D626" s="2011"/>
      <c r="E626" s="410" t="s">
        <v>877</v>
      </c>
      <c r="F626" s="1349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878</v>
      </c>
      <c r="E628" s="238">
        <f>$E$15</f>
        <v>0</v>
      </c>
      <c r="F628" s="414" t="str">
        <f>$F$15</f>
        <v>БЮДЖЕТ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460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700</v>
      </c>
      <c r="E630" s="1985" t="str">
        <f>CONCATENATE("Уточнен план ",$C$3)</f>
        <v>Уточнен план 2023</v>
      </c>
      <c r="F630" s="1986"/>
      <c r="G630" s="1986"/>
      <c r="H630" s="1987"/>
      <c r="I630" s="1994" t="str">
        <f>CONCATENATE("Отчет ",$C$3)</f>
        <v>Отчет 2023</v>
      </c>
      <c r="J630" s="1995"/>
      <c r="K630" s="1995"/>
      <c r="L630" s="1996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461</v>
      </c>
      <c r="D631" s="252" t="s">
        <v>701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720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730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583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758" t="s">
        <v>2062</v>
      </c>
      <c r="C634" s="1447">
        <f>VLOOKUP(D635,EBK_DEIN2,2,FALSE)</f>
        <v>3322</v>
      </c>
      <c r="D634" s="1446" t="s">
        <v>779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2">
        <f>+C634</f>
        <v>3322</v>
      </c>
      <c r="D635" s="1441" t="s">
        <v>1999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702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974" t="s">
        <v>731</v>
      </c>
      <c r="D637" s="1975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151965</v>
      </c>
      <c r="J637" s="275">
        <f t="shared" si="134"/>
        <v>0</v>
      </c>
      <c r="K637" s="276">
        <f t="shared" si="134"/>
        <v>0</v>
      </c>
      <c r="L637" s="273">
        <f t="shared" si="134"/>
        <v>151965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732</v>
      </c>
      <c r="E638" s="281">
        <f>F638+G638+H638</f>
        <v>0</v>
      </c>
      <c r="F638" s="152"/>
      <c r="G638" s="153"/>
      <c r="H638" s="1407"/>
      <c r="I638" s="152">
        <v>151965</v>
      </c>
      <c r="J638" s="153"/>
      <c r="K638" s="1407"/>
      <c r="L638" s="281">
        <f>I638+J638+K638</f>
        <v>151965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733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970" t="s">
        <v>734</v>
      </c>
      <c r="D640" s="1971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13163</v>
      </c>
      <c r="J640" s="275">
        <f t="shared" si="136"/>
        <v>0</v>
      </c>
      <c r="K640" s="276">
        <f t="shared" si="136"/>
        <v>0</v>
      </c>
      <c r="L640" s="273">
        <f t="shared" si="136"/>
        <v>13163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735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736</v>
      </c>
      <c r="E642" s="295">
        <f>F642+G642+H642</f>
        <v>0</v>
      </c>
      <c r="F642" s="158"/>
      <c r="G642" s="159"/>
      <c r="H642" s="1409"/>
      <c r="I642" s="158">
        <v>3967</v>
      </c>
      <c r="J642" s="159"/>
      <c r="K642" s="1409"/>
      <c r="L642" s="295">
        <f>I642+J642+K642</f>
        <v>3967</v>
      </c>
      <c r="M642" s="12">
        <f t="shared" si="135"/>
        <v>1</v>
      </c>
      <c r="N642" s="13"/>
    </row>
    <row r="643" spans="2:14" ht="31.5">
      <c r="B643" s="299"/>
      <c r="C643" s="293">
        <v>205</v>
      </c>
      <c r="D643" s="294" t="s">
        <v>587</v>
      </c>
      <c r="E643" s="295">
        <f>F643+G643+H643</f>
        <v>0</v>
      </c>
      <c r="F643" s="158"/>
      <c r="G643" s="159"/>
      <c r="H643" s="1409"/>
      <c r="I643" s="158">
        <v>7752</v>
      </c>
      <c r="J643" s="159"/>
      <c r="K643" s="1409"/>
      <c r="L643" s="295">
        <f>I643+J643+K643</f>
        <v>7752</v>
      </c>
      <c r="M643" s="12">
        <f t="shared" si="135"/>
        <v>1</v>
      </c>
      <c r="N643" s="13"/>
    </row>
    <row r="644" spans="2:14" ht="15.75">
      <c r="B644" s="299"/>
      <c r="C644" s="293">
        <v>208</v>
      </c>
      <c r="D644" s="300" t="s">
        <v>588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589</v>
      </c>
      <c r="E645" s="287">
        <f>F645+G645+H645</f>
        <v>0</v>
      </c>
      <c r="F645" s="173"/>
      <c r="G645" s="174"/>
      <c r="H645" s="1410"/>
      <c r="I645" s="173">
        <v>1444</v>
      </c>
      <c r="J645" s="174"/>
      <c r="K645" s="1410"/>
      <c r="L645" s="287">
        <f>I645+J645+K645</f>
        <v>1444</v>
      </c>
      <c r="M645" s="12">
        <f t="shared" si="135"/>
        <v>1</v>
      </c>
      <c r="N645" s="13"/>
    </row>
    <row r="646" spans="2:14" ht="15.75">
      <c r="B646" s="272">
        <v>500</v>
      </c>
      <c r="C646" s="1972" t="s">
        <v>189</v>
      </c>
      <c r="D646" s="1973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35005</v>
      </c>
      <c r="J646" s="275">
        <f t="shared" si="137"/>
        <v>0</v>
      </c>
      <c r="K646" s="276">
        <f t="shared" si="137"/>
        <v>0</v>
      </c>
      <c r="L646" s="273">
        <f t="shared" si="137"/>
        <v>35005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190</v>
      </c>
      <c r="E647" s="281">
        <f aca="true" t="shared" si="138" ref="E647:E654">F647+G647+H647</f>
        <v>0</v>
      </c>
      <c r="F647" s="152"/>
      <c r="G647" s="153"/>
      <c r="H647" s="1407"/>
      <c r="I647" s="152">
        <v>17757</v>
      </c>
      <c r="J647" s="153"/>
      <c r="K647" s="1407"/>
      <c r="L647" s="281">
        <f aca="true" t="shared" si="139" ref="L647:L654">I647+J647+K647</f>
        <v>17757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896</v>
      </c>
      <c r="E648" s="295">
        <f t="shared" si="138"/>
        <v>0</v>
      </c>
      <c r="F648" s="158"/>
      <c r="G648" s="159"/>
      <c r="H648" s="1409"/>
      <c r="I648" s="158">
        <v>5438</v>
      </c>
      <c r="J648" s="159"/>
      <c r="K648" s="1409"/>
      <c r="L648" s="295">
        <f t="shared" si="139"/>
        <v>5438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858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191</v>
      </c>
      <c r="E650" s="295">
        <f t="shared" si="138"/>
        <v>0</v>
      </c>
      <c r="F650" s="158"/>
      <c r="G650" s="159"/>
      <c r="H650" s="1409"/>
      <c r="I650" s="158">
        <v>7529</v>
      </c>
      <c r="J650" s="159"/>
      <c r="K650" s="1409"/>
      <c r="L650" s="295">
        <f t="shared" si="139"/>
        <v>7529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192</v>
      </c>
      <c r="E651" s="295">
        <f t="shared" si="138"/>
        <v>0</v>
      </c>
      <c r="F651" s="158"/>
      <c r="G651" s="159"/>
      <c r="H651" s="1409"/>
      <c r="I651" s="158">
        <v>4281</v>
      </c>
      <c r="J651" s="159"/>
      <c r="K651" s="1409"/>
      <c r="L651" s="295">
        <f t="shared" si="139"/>
        <v>4281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860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193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968" t="s">
        <v>194</v>
      </c>
      <c r="D654" s="1969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970" t="s">
        <v>195</v>
      </c>
      <c r="D655" s="1971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62366</v>
      </c>
      <c r="J655" s="275">
        <f t="shared" si="140"/>
        <v>0</v>
      </c>
      <c r="K655" s="276">
        <f t="shared" si="140"/>
        <v>0</v>
      </c>
      <c r="L655" s="310">
        <f t="shared" si="140"/>
        <v>62366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196</v>
      </c>
      <c r="E656" s="281">
        <f aca="true" t="shared" si="141" ref="E656:E672">F656+G656+H656</f>
        <v>0</v>
      </c>
      <c r="F656" s="152"/>
      <c r="G656" s="153"/>
      <c r="H656" s="1407"/>
      <c r="I656" s="152">
        <v>3097</v>
      </c>
      <c r="J656" s="153"/>
      <c r="K656" s="1407"/>
      <c r="L656" s="281">
        <f aca="true" t="shared" si="142" ref="L656:L672">I656+J656+K656</f>
        <v>3097</v>
      </c>
      <c r="M656" s="12">
        <f t="shared" si="135"/>
        <v>1</v>
      </c>
      <c r="N656" s="13"/>
    </row>
    <row r="657" spans="2:14" ht="15.75">
      <c r="B657" s="292"/>
      <c r="C657" s="293">
        <v>1012</v>
      </c>
      <c r="D657" s="294" t="s">
        <v>197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198</v>
      </c>
      <c r="E658" s="295">
        <f t="shared" si="141"/>
        <v>0</v>
      </c>
      <c r="F658" s="158"/>
      <c r="G658" s="159"/>
      <c r="H658" s="1409"/>
      <c r="I658" s="158">
        <v>1146</v>
      </c>
      <c r="J658" s="159"/>
      <c r="K658" s="1409"/>
      <c r="L658" s="295">
        <f t="shared" si="142"/>
        <v>1146</v>
      </c>
      <c r="M658" s="12">
        <f t="shared" si="135"/>
        <v>1</v>
      </c>
      <c r="N658" s="13"/>
    </row>
    <row r="659" spans="2:14" ht="15.75">
      <c r="B659" s="292"/>
      <c r="C659" s="293">
        <v>1014</v>
      </c>
      <c r="D659" s="294" t="s">
        <v>199</v>
      </c>
      <c r="E659" s="295">
        <f t="shared" si="141"/>
        <v>0</v>
      </c>
      <c r="F659" s="158"/>
      <c r="G659" s="159"/>
      <c r="H659" s="1409"/>
      <c r="I659" s="158">
        <v>6960</v>
      </c>
      <c r="J659" s="159"/>
      <c r="K659" s="1409"/>
      <c r="L659" s="295">
        <f t="shared" si="142"/>
        <v>6960</v>
      </c>
      <c r="M659" s="12">
        <f t="shared" si="135"/>
        <v>1</v>
      </c>
      <c r="N659" s="13"/>
    </row>
    <row r="660" spans="2:14" ht="15.75">
      <c r="B660" s="292"/>
      <c r="C660" s="293">
        <v>1015</v>
      </c>
      <c r="D660" s="294" t="s">
        <v>200</v>
      </c>
      <c r="E660" s="295">
        <f t="shared" si="141"/>
        <v>0</v>
      </c>
      <c r="F660" s="158"/>
      <c r="G660" s="159"/>
      <c r="H660" s="1409"/>
      <c r="I660" s="158">
        <v>13525</v>
      </c>
      <c r="J660" s="159"/>
      <c r="K660" s="1409"/>
      <c r="L660" s="295">
        <f t="shared" si="142"/>
        <v>13525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201</v>
      </c>
      <c r="E661" s="314">
        <f t="shared" si="141"/>
        <v>0</v>
      </c>
      <c r="F661" s="164"/>
      <c r="G661" s="165"/>
      <c r="H661" s="1408"/>
      <c r="I661" s="164">
        <v>10619</v>
      </c>
      <c r="J661" s="165"/>
      <c r="K661" s="1408"/>
      <c r="L661" s="314">
        <f t="shared" si="142"/>
        <v>10619</v>
      </c>
      <c r="M661" s="12">
        <f t="shared" si="135"/>
        <v>1</v>
      </c>
      <c r="N661" s="13"/>
    </row>
    <row r="662" spans="2:14" ht="15.75">
      <c r="B662" s="278"/>
      <c r="C662" s="318">
        <v>1020</v>
      </c>
      <c r="D662" s="319" t="s">
        <v>202</v>
      </c>
      <c r="E662" s="320">
        <f t="shared" si="141"/>
        <v>0</v>
      </c>
      <c r="F662" s="450"/>
      <c r="G662" s="451"/>
      <c r="H662" s="1417"/>
      <c r="I662" s="450">
        <v>25670</v>
      </c>
      <c r="J662" s="451"/>
      <c r="K662" s="1417"/>
      <c r="L662" s="320">
        <f t="shared" si="142"/>
        <v>25670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203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204</v>
      </c>
      <c r="E664" s="320">
        <f t="shared" si="141"/>
        <v>0</v>
      </c>
      <c r="F664" s="450"/>
      <c r="G664" s="451"/>
      <c r="H664" s="1417"/>
      <c r="I664" s="450">
        <v>398</v>
      </c>
      <c r="J664" s="451"/>
      <c r="K664" s="1417"/>
      <c r="L664" s="320">
        <f t="shared" si="142"/>
        <v>398</v>
      </c>
      <c r="M664" s="12">
        <f t="shared" si="135"/>
        <v>1</v>
      </c>
      <c r="N664" s="13"/>
    </row>
    <row r="665" spans="2:14" ht="15.75">
      <c r="B665" s="292"/>
      <c r="C665" s="293">
        <v>1052</v>
      </c>
      <c r="D665" s="294" t="s">
        <v>205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861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206</v>
      </c>
      <c r="E667" s="320">
        <f t="shared" si="141"/>
        <v>0</v>
      </c>
      <c r="F667" s="450"/>
      <c r="G667" s="451"/>
      <c r="H667" s="1417"/>
      <c r="I667" s="450">
        <v>951</v>
      </c>
      <c r="J667" s="451"/>
      <c r="K667" s="1417"/>
      <c r="L667" s="320">
        <f t="shared" si="142"/>
        <v>951</v>
      </c>
      <c r="M667" s="12">
        <f t="shared" si="135"/>
        <v>1</v>
      </c>
      <c r="N667" s="13"/>
    </row>
    <row r="668" spans="2:14" ht="15.75">
      <c r="B668" s="292"/>
      <c r="C668" s="324">
        <v>1063</v>
      </c>
      <c r="D668" s="332" t="s">
        <v>788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207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897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300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208</v>
      </c>
      <c r="E672" s="287">
        <f t="shared" si="141"/>
        <v>0</v>
      </c>
      <c r="F672" s="173"/>
      <c r="G672" s="174"/>
      <c r="H672" s="1410"/>
      <c r="I672" s="173"/>
      <c r="J672" s="174"/>
      <c r="K672" s="1410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964" t="s">
        <v>267</v>
      </c>
      <c r="D673" s="1965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5986</v>
      </c>
      <c r="J673" s="275">
        <f t="shared" si="144"/>
        <v>0</v>
      </c>
      <c r="K673" s="276">
        <f t="shared" si="144"/>
        <v>0</v>
      </c>
      <c r="L673" s="310">
        <f t="shared" si="144"/>
        <v>5986</v>
      </c>
      <c r="M673" s="12">
        <f t="shared" si="143"/>
        <v>1</v>
      </c>
      <c r="N673" s="13"/>
    </row>
    <row r="674" spans="2:14" ht="15.75">
      <c r="B674" s="292"/>
      <c r="C674" s="279">
        <v>1901</v>
      </c>
      <c r="D674" s="340" t="s">
        <v>898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899</v>
      </c>
      <c r="E675" s="295">
        <f>F675+G675+H675</f>
        <v>0</v>
      </c>
      <c r="F675" s="158"/>
      <c r="G675" s="159"/>
      <c r="H675" s="1409"/>
      <c r="I675" s="158">
        <v>5986</v>
      </c>
      <c r="J675" s="159"/>
      <c r="K675" s="1409"/>
      <c r="L675" s="295">
        <f>I675+J675+K675</f>
        <v>5986</v>
      </c>
      <c r="M675" s="12">
        <f t="shared" si="143"/>
        <v>1</v>
      </c>
      <c r="N675" s="13"/>
    </row>
    <row r="676" spans="2:14" ht="15.75">
      <c r="B676" s="292"/>
      <c r="C676" s="285">
        <v>1991</v>
      </c>
      <c r="D676" s="343" t="s">
        <v>900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964" t="s">
        <v>709</v>
      </c>
      <c r="D677" s="1965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209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210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211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212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213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964" t="s">
        <v>214</v>
      </c>
      <c r="D683" s="1965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301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215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964" t="s">
        <v>216</v>
      </c>
      <c r="D686" s="1965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966" t="s">
        <v>217</v>
      </c>
      <c r="D687" s="1967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966" t="s">
        <v>218</v>
      </c>
      <c r="D688" s="1967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966" t="s">
        <v>1648</v>
      </c>
      <c r="D689" s="1967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964" t="s">
        <v>219</v>
      </c>
      <c r="D690" s="1965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1992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220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221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222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223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2011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224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225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2042</v>
      </c>
      <c r="D699" s="146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226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703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227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1645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2055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964" t="s">
        <v>228</v>
      </c>
      <c r="D705" s="1965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964" t="s">
        <v>229</v>
      </c>
      <c r="D706" s="1965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964" t="s">
        <v>230</v>
      </c>
      <c r="D707" s="1965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756">
        <v>0</v>
      </c>
      <c r="J707" s="1460">
        <v>0</v>
      </c>
      <c r="K707" s="146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964" t="s">
        <v>231</v>
      </c>
      <c r="D708" s="1965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232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233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234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235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236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237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964" t="s">
        <v>1649</v>
      </c>
      <c r="D715" s="1965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238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239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240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964" t="s">
        <v>1646</v>
      </c>
      <c r="D719" s="1965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964" t="s">
        <v>1647</v>
      </c>
      <c r="D720" s="1965"/>
      <c r="E720" s="310">
        <f t="shared" si="160"/>
        <v>0</v>
      </c>
      <c r="F720" s="1411"/>
      <c r="G720" s="1412"/>
      <c r="H720" s="1413"/>
      <c r="I720" s="1411"/>
      <c r="J720" s="1412"/>
      <c r="K720" s="1413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966" t="s">
        <v>241</v>
      </c>
      <c r="D721" s="1967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964" t="s">
        <v>268</v>
      </c>
      <c r="D722" s="1965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269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270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962" t="s">
        <v>242</v>
      </c>
      <c r="D725" s="1963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962" t="s">
        <v>243</v>
      </c>
      <c r="D726" s="1963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244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245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610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611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612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613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614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962" t="s">
        <v>615</v>
      </c>
      <c r="D734" s="1963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302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616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962" t="s">
        <v>673</v>
      </c>
      <c r="D737" s="1963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964" t="s">
        <v>674</v>
      </c>
      <c r="D738" s="1965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675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676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677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678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957" t="s">
        <v>901</v>
      </c>
      <c r="D743" s="1958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679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756">
        <v>0</v>
      </c>
      <c r="J744" s="1460">
        <v>0</v>
      </c>
      <c r="K744" s="146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680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756">
        <v>0</v>
      </c>
      <c r="J745" s="1460">
        <v>0</v>
      </c>
      <c r="K745" s="146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681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756">
        <v>0</v>
      </c>
      <c r="J746" s="1460">
        <v>0</v>
      </c>
      <c r="K746" s="146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959" t="s">
        <v>682</v>
      </c>
      <c r="D747" s="1960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959" t="s">
        <v>682</v>
      </c>
      <c r="D748" s="1960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2"/>
      <c r="C752" s="393" t="s">
        <v>728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268485</v>
      </c>
      <c r="J752" s="397">
        <f t="shared" si="169"/>
        <v>0</v>
      </c>
      <c r="K752" s="398">
        <f t="shared" si="169"/>
        <v>0</v>
      </c>
      <c r="L752" s="395">
        <f t="shared" si="169"/>
        <v>268485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17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54"/>
      <c r="D758" s="1355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949" t="str">
        <f>$B$7</f>
        <v>ОТЧЕТНИ ДАННИ ПО ЕБК ЗА ИЗПЪЛНЕНИЕТО НА БЮДЖЕТА</v>
      </c>
      <c r="C759" s="1950"/>
      <c r="D759" s="1950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459</v>
      </c>
      <c r="F760" s="406" t="s">
        <v>822</v>
      </c>
      <c r="G760" s="237"/>
      <c r="H760" s="1351" t="s">
        <v>1239</v>
      </c>
      <c r="I760" s="1352"/>
      <c r="J760" s="1353"/>
      <c r="K760" s="237"/>
      <c r="L760" s="237"/>
      <c r="M760" s="7">
        <f>(IF($E890&lt;&gt;0,$M$2,IF($L890&lt;&gt;0,$M$2,"")))</f>
        <v>1</v>
      </c>
    </row>
    <row r="761" spans="2:13" ht="18.75">
      <c r="B761" s="1941" t="str">
        <f>$B$9</f>
        <v>СУ Г. С. Раковски</v>
      </c>
      <c r="C761" s="1942"/>
      <c r="D761" s="1943"/>
      <c r="E761" s="115">
        <f>$E$9</f>
        <v>44927</v>
      </c>
      <c r="F761" s="226">
        <f>$F$9</f>
        <v>45138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2009" t="str">
        <f>$B$12</f>
        <v>Велико Търново</v>
      </c>
      <c r="C764" s="2010"/>
      <c r="D764" s="2011"/>
      <c r="E764" s="410" t="s">
        <v>877</v>
      </c>
      <c r="F764" s="1349" t="str">
        <f>$F$12</f>
        <v>5401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50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878</v>
      </c>
      <c r="E766" s="238">
        <f>$E$15</f>
        <v>0</v>
      </c>
      <c r="F766" s="414" t="str">
        <f>$F$15</f>
        <v>БЮДЖЕТ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66" t="s">
        <v>460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700</v>
      </c>
      <c r="E768" s="1985" t="str">
        <f>CONCATENATE("Уточнен план ",$C$3)</f>
        <v>Уточнен план 2023</v>
      </c>
      <c r="F768" s="1986"/>
      <c r="G768" s="1986"/>
      <c r="H768" s="1987"/>
      <c r="I768" s="1994" t="str">
        <f>CONCATENATE("Отчет ",$C$3)</f>
        <v>Отчет 2023</v>
      </c>
      <c r="J768" s="1995"/>
      <c r="K768" s="1995"/>
      <c r="L768" s="1996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461</v>
      </c>
      <c r="D769" s="252" t="s">
        <v>701</v>
      </c>
      <c r="E769" s="1392" t="str">
        <f>$E$20</f>
        <v>Уточнен план                Общо</v>
      </c>
      <c r="F769" s="1396" t="str">
        <f>$F$20</f>
        <v>държавни дейности</v>
      </c>
      <c r="G769" s="1397" t="str">
        <f>$G$20</f>
        <v>местни дейности</v>
      </c>
      <c r="H769" s="1398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720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730</v>
      </c>
      <c r="E770" s="1443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40"/>
      <c r="C771" s="1583" t="e">
        <f>VLOOKUP(D771,OP_LIST2,2,FALSE)</f>
        <v>#N/A</v>
      </c>
      <c r="D771" s="1446"/>
      <c r="E771" s="389"/>
      <c r="F771" s="1430"/>
      <c r="G771" s="1431"/>
      <c r="H771" s="1432"/>
      <c r="I771" s="1430"/>
      <c r="J771" s="1431"/>
      <c r="K771" s="1432"/>
      <c r="L771" s="1429"/>
      <c r="M771" s="7">
        <f>(IF($E890&lt;&gt;0,$M$2,IF($L890&lt;&gt;0,$M$2,"")))</f>
        <v>1</v>
      </c>
    </row>
    <row r="772" spans="2:13" ht="15.75">
      <c r="B772" s="1758" t="s">
        <v>2062</v>
      </c>
      <c r="C772" s="1447">
        <f>VLOOKUP(D773,EBK_DEIN2,2,FALSE)</f>
        <v>3338</v>
      </c>
      <c r="D772" s="1446" t="s">
        <v>779</v>
      </c>
      <c r="E772" s="389"/>
      <c r="F772" s="1433"/>
      <c r="G772" s="1434"/>
      <c r="H772" s="1435"/>
      <c r="I772" s="1433"/>
      <c r="J772" s="1434"/>
      <c r="K772" s="1435"/>
      <c r="L772" s="1429"/>
      <c r="M772" s="7">
        <f>(IF($E890&lt;&gt;0,$M$2,IF($L890&lt;&gt;0,$M$2,"")))</f>
        <v>1</v>
      </c>
    </row>
    <row r="773" spans="2:13" ht="15.75">
      <c r="B773" s="1439"/>
      <c r="C773" s="1572">
        <f>+C772</f>
        <v>3338</v>
      </c>
      <c r="D773" s="1441" t="s">
        <v>2004</v>
      </c>
      <c r="E773" s="389"/>
      <c r="F773" s="1433"/>
      <c r="G773" s="1434"/>
      <c r="H773" s="1435"/>
      <c r="I773" s="1433"/>
      <c r="J773" s="1434"/>
      <c r="K773" s="1435"/>
      <c r="L773" s="1429"/>
      <c r="M773" s="7">
        <f>(IF($E890&lt;&gt;0,$M$2,IF($L890&lt;&gt;0,$M$2,"")))</f>
        <v>1</v>
      </c>
    </row>
    <row r="774" spans="2:13" ht="15.75">
      <c r="B774" s="1444"/>
      <c r="C774" s="1442"/>
      <c r="D774" s="1445" t="s">
        <v>702</v>
      </c>
      <c r="E774" s="389"/>
      <c r="F774" s="1436"/>
      <c r="G774" s="1437"/>
      <c r="H774" s="1438"/>
      <c r="I774" s="1436"/>
      <c r="J774" s="1437"/>
      <c r="K774" s="1438"/>
      <c r="L774" s="1429"/>
      <c r="M774" s="7">
        <f>(IF($E890&lt;&gt;0,$M$2,IF($L890&lt;&gt;0,$M$2,"")))</f>
        <v>1</v>
      </c>
    </row>
    <row r="775" spans="2:14" ht="15.75">
      <c r="B775" s="272">
        <v>100</v>
      </c>
      <c r="C775" s="1974" t="s">
        <v>731</v>
      </c>
      <c r="D775" s="1975"/>
      <c r="E775" s="273">
        <f aca="true" t="shared" si="170" ref="E775:L775">SUM(E776:E777)</f>
        <v>0</v>
      </c>
      <c r="F775" s="274">
        <f t="shared" si="170"/>
        <v>0</v>
      </c>
      <c r="G775" s="275">
        <f t="shared" si="170"/>
        <v>0</v>
      </c>
      <c r="H775" s="276">
        <f t="shared" si="170"/>
        <v>0</v>
      </c>
      <c r="I775" s="274">
        <f t="shared" si="170"/>
        <v>12920</v>
      </c>
      <c r="J775" s="275">
        <f t="shared" si="170"/>
        <v>0</v>
      </c>
      <c r="K775" s="276">
        <f t="shared" si="170"/>
        <v>0</v>
      </c>
      <c r="L775" s="273">
        <f t="shared" si="170"/>
        <v>12920</v>
      </c>
      <c r="M775" s="12">
        <f aca="true" t="shared" si="171" ref="M775:M806">(IF($E775&lt;&gt;0,$M$2,IF($L775&lt;&gt;0,$M$2,"")))</f>
        <v>1</v>
      </c>
      <c r="N775" s="13"/>
    </row>
    <row r="776" spans="2:14" ht="15.75">
      <c r="B776" s="278"/>
      <c r="C776" s="279">
        <v>101</v>
      </c>
      <c r="D776" s="280" t="s">
        <v>732</v>
      </c>
      <c r="E776" s="281">
        <f>F776+G776+H776</f>
        <v>0</v>
      </c>
      <c r="F776" s="152"/>
      <c r="G776" s="153"/>
      <c r="H776" s="1407"/>
      <c r="I776" s="152">
        <v>12920</v>
      </c>
      <c r="J776" s="153"/>
      <c r="K776" s="1407"/>
      <c r="L776" s="281">
        <f>I776+J776+K776</f>
        <v>12920</v>
      </c>
      <c r="M776" s="12">
        <f t="shared" si="171"/>
        <v>1</v>
      </c>
      <c r="N776" s="13"/>
    </row>
    <row r="777" spans="2:14" ht="15.75">
      <c r="B777" s="278"/>
      <c r="C777" s="285">
        <v>102</v>
      </c>
      <c r="D777" s="286" t="s">
        <v>733</v>
      </c>
      <c r="E777" s="287">
        <f>F777+G777+H777</f>
        <v>0</v>
      </c>
      <c r="F777" s="173"/>
      <c r="G777" s="174"/>
      <c r="H777" s="1410"/>
      <c r="I777" s="173"/>
      <c r="J777" s="174"/>
      <c r="K777" s="1410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970" t="s">
        <v>734</v>
      </c>
      <c r="D778" s="1971"/>
      <c r="E778" s="273">
        <f aca="true" t="shared" si="172" ref="E778:L778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733</v>
      </c>
      <c r="J778" s="275">
        <f t="shared" si="172"/>
        <v>0</v>
      </c>
      <c r="K778" s="276">
        <f t="shared" si="172"/>
        <v>0</v>
      </c>
      <c r="L778" s="273">
        <f t="shared" si="172"/>
        <v>733</v>
      </c>
      <c r="M778" s="12">
        <f t="shared" si="171"/>
        <v>1</v>
      </c>
      <c r="N778" s="13"/>
    </row>
    <row r="779" spans="2:14" ht="15.75">
      <c r="B779" s="291"/>
      <c r="C779" s="279">
        <v>201</v>
      </c>
      <c r="D779" s="280" t="s">
        <v>735</v>
      </c>
      <c r="E779" s="281">
        <f>F779+G779+H779</f>
        <v>0</v>
      </c>
      <c r="F779" s="152"/>
      <c r="G779" s="153"/>
      <c r="H779" s="1407"/>
      <c r="I779" s="152"/>
      <c r="J779" s="153"/>
      <c r="K779" s="1407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736</v>
      </c>
      <c r="E780" s="295">
        <f>F780+G780+H780</f>
        <v>0</v>
      </c>
      <c r="F780" s="158"/>
      <c r="G780" s="159"/>
      <c r="H780" s="1409"/>
      <c r="I780" s="158"/>
      <c r="J780" s="159"/>
      <c r="K780" s="1409"/>
      <c r="L780" s="295">
        <f>I780+J780+K780</f>
        <v>0</v>
      </c>
      <c r="M780" s="12">
        <f t="shared" si="171"/>
      </c>
      <c r="N780" s="13"/>
    </row>
    <row r="781" spans="2:14" ht="31.5">
      <c r="B781" s="299"/>
      <c r="C781" s="293">
        <v>205</v>
      </c>
      <c r="D781" s="294" t="s">
        <v>587</v>
      </c>
      <c r="E781" s="295">
        <f>F781+G781+H781</f>
        <v>0</v>
      </c>
      <c r="F781" s="158"/>
      <c r="G781" s="159"/>
      <c r="H781" s="1409"/>
      <c r="I781" s="158">
        <v>733</v>
      </c>
      <c r="J781" s="159"/>
      <c r="K781" s="1409"/>
      <c r="L781" s="295">
        <f>I781+J781+K781</f>
        <v>733</v>
      </c>
      <c r="M781" s="12">
        <f t="shared" si="171"/>
        <v>1</v>
      </c>
      <c r="N781" s="13"/>
    </row>
    <row r="782" spans="2:14" ht="15.75">
      <c r="B782" s="299"/>
      <c r="C782" s="293">
        <v>208</v>
      </c>
      <c r="D782" s="300" t="s">
        <v>588</v>
      </c>
      <c r="E782" s="295">
        <f>F782+G782+H782</f>
        <v>0</v>
      </c>
      <c r="F782" s="158"/>
      <c r="G782" s="159"/>
      <c r="H782" s="1409"/>
      <c r="I782" s="158"/>
      <c r="J782" s="159"/>
      <c r="K782" s="1409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589</v>
      </c>
      <c r="E783" s="287">
        <f>F783+G783+H783</f>
        <v>0</v>
      </c>
      <c r="F783" s="173"/>
      <c r="G783" s="174"/>
      <c r="H783" s="1410"/>
      <c r="I783" s="173"/>
      <c r="J783" s="174"/>
      <c r="K783" s="1410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972" t="s">
        <v>189</v>
      </c>
      <c r="D784" s="1973"/>
      <c r="E784" s="273">
        <f aca="true" t="shared" si="173" ref="E784:L784">SUM(E785:E791)</f>
        <v>0</v>
      </c>
      <c r="F784" s="274">
        <f t="shared" si="173"/>
        <v>0</v>
      </c>
      <c r="G784" s="275">
        <f t="shared" si="173"/>
        <v>0</v>
      </c>
      <c r="H784" s="276">
        <f t="shared" si="173"/>
        <v>0</v>
      </c>
      <c r="I784" s="274">
        <f t="shared" si="173"/>
        <v>3009</v>
      </c>
      <c r="J784" s="275">
        <f t="shared" si="173"/>
        <v>0</v>
      </c>
      <c r="K784" s="276">
        <f t="shared" si="173"/>
        <v>0</v>
      </c>
      <c r="L784" s="273">
        <f t="shared" si="173"/>
        <v>3009</v>
      </c>
      <c r="M784" s="12">
        <f t="shared" si="171"/>
        <v>1</v>
      </c>
      <c r="N784" s="13"/>
    </row>
    <row r="785" spans="2:14" ht="15.75">
      <c r="B785" s="291"/>
      <c r="C785" s="302">
        <v>551</v>
      </c>
      <c r="D785" s="303" t="s">
        <v>190</v>
      </c>
      <c r="E785" s="281">
        <f aca="true" t="shared" si="174" ref="E785:E792">F785+G785+H785</f>
        <v>0</v>
      </c>
      <c r="F785" s="152"/>
      <c r="G785" s="153"/>
      <c r="H785" s="1407"/>
      <c r="I785" s="152">
        <v>1473</v>
      </c>
      <c r="J785" s="153"/>
      <c r="K785" s="1407"/>
      <c r="L785" s="281">
        <f aca="true" t="shared" si="175" ref="L785:L792">I785+J785+K785</f>
        <v>1473</v>
      </c>
      <c r="M785" s="12">
        <f t="shared" si="171"/>
        <v>1</v>
      </c>
      <c r="N785" s="13"/>
    </row>
    <row r="786" spans="2:14" ht="15.75">
      <c r="B786" s="291"/>
      <c r="C786" s="304">
        <v>552</v>
      </c>
      <c r="D786" s="305" t="s">
        <v>896</v>
      </c>
      <c r="E786" s="295">
        <f t="shared" si="174"/>
        <v>0</v>
      </c>
      <c r="F786" s="158"/>
      <c r="G786" s="159"/>
      <c r="H786" s="1409"/>
      <c r="I786" s="158">
        <v>555</v>
      </c>
      <c r="J786" s="159"/>
      <c r="K786" s="1409"/>
      <c r="L786" s="295">
        <f t="shared" si="175"/>
        <v>555</v>
      </c>
      <c r="M786" s="12">
        <f t="shared" si="171"/>
        <v>1</v>
      </c>
      <c r="N786" s="13"/>
    </row>
    <row r="787" spans="2:14" ht="15.75">
      <c r="B787" s="306"/>
      <c r="C787" s="304">
        <v>558</v>
      </c>
      <c r="D787" s="307" t="s">
        <v>858</v>
      </c>
      <c r="E787" s="295">
        <f t="shared" si="174"/>
        <v>0</v>
      </c>
      <c r="F787" s="484">
        <v>0</v>
      </c>
      <c r="G787" s="485">
        <v>0</v>
      </c>
      <c r="H787" s="160">
        <v>0</v>
      </c>
      <c r="I787" s="484">
        <v>0</v>
      </c>
      <c r="J787" s="485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191</v>
      </c>
      <c r="E788" s="295">
        <f t="shared" si="174"/>
        <v>0</v>
      </c>
      <c r="F788" s="158"/>
      <c r="G788" s="159"/>
      <c r="H788" s="1409"/>
      <c r="I788" s="158">
        <v>620</v>
      </c>
      <c r="J788" s="159"/>
      <c r="K788" s="1409"/>
      <c r="L788" s="295">
        <f t="shared" si="175"/>
        <v>620</v>
      </c>
      <c r="M788" s="12">
        <f t="shared" si="171"/>
        <v>1</v>
      </c>
      <c r="N788" s="13"/>
    </row>
    <row r="789" spans="2:14" ht="15.75">
      <c r="B789" s="306"/>
      <c r="C789" s="304">
        <v>580</v>
      </c>
      <c r="D789" s="305" t="s">
        <v>192</v>
      </c>
      <c r="E789" s="295">
        <f t="shared" si="174"/>
        <v>0</v>
      </c>
      <c r="F789" s="158"/>
      <c r="G789" s="159"/>
      <c r="H789" s="1409"/>
      <c r="I789" s="158">
        <v>361</v>
      </c>
      <c r="J789" s="159"/>
      <c r="K789" s="1409"/>
      <c r="L789" s="295">
        <f t="shared" si="175"/>
        <v>361</v>
      </c>
      <c r="M789" s="12">
        <f t="shared" si="171"/>
        <v>1</v>
      </c>
      <c r="N789" s="13"/>
    </row>
    <row r="790" spans="2:14" ht="15.75">
      <c r="B790" s="291"/>
      <c r="C790" s="304">
        <v>588</v>
      </c>
      <c r="D790" s="305" t="s">
        <v>860</v>
      </c>
      <c r="E790" s="295">
        <f t="shared" si="174"/>
        <v>0</v>
      </c>
      <c r="F790" s="484">
        <v>0</v>
      </c>
      <c r="G790" s="485">
        <v>0</v>
      </c>
      <c r="H790" s="160">
        <v>0</v>
      </c>
      <c r="I790" s="484">
        <v>0</v>
      </c>
      <c r="J790" s="485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193</v>
      </c>
      <c r="E791" s="287">
        <f t="shared" si="174"/>
        <v>0</v>
      </c>
      <c r="F791" s="173"/>
      <c r="G791" s="174"/>
      <c r="H791" s="1410"/>
      <c r="I791" s="173"/>
      <c r="J791" s="174"/>
      <c r="K791" s="1410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968" t="s">
        <v>194</v>
      </c>
      <c r="D792" s="1969"/>
      <c r="E792" s="310">
        <f t="shared" si="174"/>
        <v>0</v>
      </c>
      <c r="F792" s="1411"/>
      <c r="G792" s="1412"/>
      <c r="H792" s="1413"/>
      <c r="I792" s="1411"/>
      <c r="J792" s="1412"/>
      <c r="K792" s="1413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970" t="s">
        <v>195</v>
      </c>
      <c r="D793" s="1971"/>
      <c r="E793" s="310">
        <f aca="true" t="shared" si="176" ref="E793:L793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627</v>
      </c>
      <c r="J793" s="275">
        <f t="shared" si="176"/>
        <v>0</v>
      </c>
      <c r="K793" s="276">
        <f t="shared" si="176"/>
        <v>0</v>
      </c>
      <c r="L793" s="310">
        <f t="shared" si="176"/>
        <v>627</v>
      </c>
      <c r="M793" s="12">
        <f t="shared" si="171"/>
        <v>1</v>
      </c>
      <c r="N793" s="13"/>
    </row>
    <row r="794" spans="2:14" ht="15.75">
      <c r="B794" s="292"/>
      <c r="C794" s="279">
        <v>1011</v>
      </c>
      <c r="D794" s="311" t="s">
        <v>196</v>
      </c>
      <c r="E794" s="281">
        <f aca="true" t="shared" si="177" ref="E794:E810">F794+G794+H794</f>
        <v>0</v>
      </c>
      <c r="F794" s="152"/>
      <c r="G794" s="153"/>
      <c r="H794" s="1407"/>
      <c r="I794" s="152">
        <v>627</v>
      </c>
      <c r="J794" s="153"/>
      <c r="K794" s="1407"/>
      <c r="L794" s="281">
        <f aca="true" t="shared" si="178" ref="L794:L810">I794+J794+K794</f>
        <v>627</v>
      </c>
      <c r="M794" s="12">
        <f t="shared" si="171"/>
        <v>1</v>
      </c>
      <c r="N794" s="13"/>
    </row>
    <row r="795" spans="2:14" ht="15.75">
      <c r="B795" s="292"/>
      <c r="C795" s="293">
        <v>1012</v>
      </c>
      <c r="D795" s="294" t="s">
        <v>197</v>
      </c>
      <c r="E795" s="295">
        <f t="shared" si="177"/>
        <v>0</v>
      </c>
      <c r="F795" s="158"/>
      <c r="G795" s="159"/>
      <c r="H795" s="1409"/>
      <c r="I795" s="158"/>
      <c r="J795" s="159"/>
      <c r="K795" s="1409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198</v>
      </c>
      <c r="E796" s="295">
        <f t="shared" si="177"/>
        <v>0</v>
      </c>
      <c r="F796" s="158"/>
      <c r="G796" s="159"/>
      <c r="H796" s="1409"/>
      <c r="I796" s="158"/>
      <c r="J796" s="159"/>
      <c r="K796" s="1409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199</v>
      </c>
      <c r="E797" s="295">
        <f t="shared" si="177"/>
        <v>0</v>
      </c>
      <c r="F797" s="158"/>
      <c r="G797" s="159"/>
      <c r="H797" s="1409"/>
      <c r="I797" s="158"/>
      <c r="J797" s="159"/>
      <c r="K797" s="1409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200</v>
      </c>
      <c r="E798" s="295">
        <f t="shared" si="177"/>
        <v>0</v>
      </c>
      <c r="F798" s="158"/>
      <c r="G798" s="159"/>
      <c r="H798" s="1409"/>
      <c r="I798" s="158"/>
      <c r="J798" s="159"/>
      <c r="K798" s="1409"/>
      <c r="L798" s="295">
        <f t="shared" si="178"/>
        <v>0</v>
      </c>
      <c r="M798" s="12">
        <f t="shared" si="171"/>
      </c>
      <c r="N798" s="13"/>
    </row>
    <row r="799" spans="2:14" ht="15.75">
      <c r="B799" s="292"/>
      <c r="C799" s="312">
        <v>1016</v>
      </c>
      <c r="D799" s="313" t="s">
        <v>201</v>
      </c>
      <c r="E799" s="314">
        <f t="shared" si="177"/>
        <v>0</v>
      </c>
      <c r="F799" s="164"/>
      <c r="G799" s="165"/>
      <c r="H799" s="1408"/>
      <c r="I799" s="164"/>
      <c r="J799" s="165"/>
      <c r="K799" s="1408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202</v>
      </c>
      <c r="E800" s="320">
        <f t="shared" si="177"/>
        <v>0</v>
      </c>
      <c r="F800" s="450"/>
      <c r="G800" s="451"/>
      <c r="H800" s="1417"/>
      <c r="I800" s="450"/>
      <c r="J800" s="451"/>
      <c r="K800" s="1417"/>
      <c r="L800" s="320">
        <f t="shared" si="178"/>
        <v>0</v>
      </c>
      <c r="M800" s="12">
        <f t="shared" si="171"/>
      </c>
      <c r="N800" s="13"/>
    </row>
    <row r="801" spans="2:14" ht="15.75">
      <c r="B801" s="292"/>
      <c r="C801" s="324">
        <v>1030</v>
      </c>
      <c r="D801" s="325" t="s">
        <v>203</v>
      </c>
      <c r="E801" s="326">
        <f t="shared" si="177"/>
        <v>0</v>
      </c>
      <c r="F801" s="445"/>
      <c r="G801" s="446"/>
      <c r="H801" s="1414"/>
      <c r="I801" s="445"/>
      <c r="J801" s="446"/>
      <c r="K801" s="1414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204</v>
      </c>
      <c r="E802" s="320">
        <f t="shared" si="177"/>
        <v>0</v>
      </c>
      <c r="F802" s="450"/>
      <c r="G802" s="451"/>
      <c r="H802" s="1417"/>
      <c r="I802" s="450"/>
      <c r="J802" s="451"/>
      <c r="K802" s="1417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205</v>
      </c>
      <c r="E803" s="295">
        <f t="shared" si="177"/>
        <v>0</v>
      </c>
      <c r="F803" s="158"/>
      <c r="G803" s="159"/>
      <c r="H803" s="1409"/>
      <c r="I803" s="158"/>
      <c r="J803" s="159"/>
      <c r="K803" s="1409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861</v>
      </c>
      <c r="E804" s="326">
        <f t="shared" si="177"/>
        <v>0</v>
      </c>
      <c r="F804" s="445"/>
      <c r="G804" s="446"/>
      <c r="H804" s="1414"/>
      <c r="I804" s="445"/>
      <c r="J804" s="446"/>
      <c r="K804" s="1414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206</v>
      </c>
      <c r="E805" s="320">
        <f t="shared" si="177"/>
        <v>0</v>
      </c>
      <c r="F805" s="450"/>
      <c r="G805" s="451"/>
      <c r="H805" s="1417"/>
      <c r="I805" s="450"/>
      <c r="J805" s="451"/>
      <c r="K805" s="1417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788</v>
      </c>
      <c r="E806" s="326">
        <f t="shared" si="177"/>
        <v>0</v>
      </c>
      <c r="F806" s="445"/>
      <c r="G806" s="446"/>
      <c r="H806" s="1414"/>
      <c r="I806" s="445"/>
      <c r="J806" s="446"/>
      <c r="K806" s="1414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207</v>
      </c>
      <c r="E807" s="335">
        <f t="shared" si="177"/>
        <v>0</v>
      </c>
      <c r="F807" s="589"/>
      <c r="G807" s="590"/>
      <c r="H807" s="1416"/>
      <c r="I807" s="589"/>
      <c r="J807" s="590"/>
      <c r="K807" s="1416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897</v>
      </c>
      <c r="E808" s="320">
        <f t="shared" si="177"/>
        <v>0</v>
      </c>
      <c r="F808" s="450"/>
      <c r="G808" s="451"/>
      <c r="H808" s="1417"/>
      <c r="I808" s="450"/>
      <c r="J808" s="451"/>
      <c r="K808" s="1417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300</v>
      </c>
      <c r="E809" s="295">
        <f t="shared" si="177"/>
        <v>0</v>
      </c>
      <c r="F809" s="158"/>
      <c r="G809" s="159"/>
      <c r="H809" s="1409"/>
      <c r="I809" s="158"/>
      <c r="J809" s="159"/>
      <c r="K809" s="1409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208</v>
      </c>
      <c r="E810" s="287">
        <f t="shared" si="177"/>
        <v>0</v>
      </c>
      <c r="F810" s="173"/>
      <c r="G810" s="174"/>
      <c r="H810" s="1410"/>
      <c r="I810" s="173"/>
      <c r="J810" s="174"/>
      <c r="K810" s="1410"/>
      <c r="L810" s="287">
        <f t="shared" si="178"/>
        <v>0</v>
      </c>
      <c r="M810" s="12">
        <f t="shared" si="179"/>
      </c>
      <c r="N810" s="13"/>
    </row>
    <row r="811" spans="2:14" ht="15.75">
      <c r="B811" s="272">
        <v>1900</v>
      </c>
      <c r="C811" s="1964" t="s">
        <v>267</v>
      </c>
      <c r="D811" s="1965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898</v>
      </c>
      <c r="E812" s="281">
        <f>F812+G812+H812</f>
        <v>0</v>
      </c>
      <c r="F812" s="152"/>
      <c r="G812" s="153"/>
      <c r="H812" s="1407"/>
      <c r="I812" s="152"/>
      <c r="J812" s="153"/>
      <c r="K812" s="1407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899</v>
      </c>
      <c r="E813" s="295">
        <f>F813+G813+H813</f>
        <v>0</v>
      </c>
      <c r="F813" s="158"/>
      <c r="G813" s="159"/>
      <c r="H813" s="1409"/>
      <c r="I813" s="158"/>
      <c r="J813" s="159"/>
      <c r="K813" s="1409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900</v>
      </c>
      <c r="E814" s="287">
        <f>F814+G814+H814</f>
        <v>0</v>
      </c>
      <c r="F814" s="173"/>
      <c r="G814" s="174"/>
      <c r="H814" s="1410"/>
      <c r="I814" s="173"/>
      <c r="J814" s="174"/>
      <c r="K814" s="1410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964" t="s">
        <v>709</v>
      </c>
      <c r="D815" s="1965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209</v>
      </c>
      <c r="E816" s="281">
        <f>F816+G816+H816</f>
        <v>0</v>
      </c>
      <c r="F816" s="152"/>
      <c r="G816" s="153"/>
      <c r="H816" s="1407"/>
      <c r="I816" s="152"/>
      <c r="J816" s="153"/>
      <c r="K816" s="1407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210</v>
      </c>
      <c r="E817" s="295">
        <f>F817+G817+H817</f>
        <v>0</v>
      </c>
      <c r="F817" s="158"/>
      <c r="G817" s="159"/>
      <c r="H817" s="1409"/>
      <c r="I817" s="158"/>
      <c r="J817" s="159"/>
      <c r="K817" s="1409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211</v>
      </c>
      <c r="E818" s="295">
        <f>F818+G818+H818</f>
        <v>0</v>
      </c>
      <c r="F818" s="484">
        <v>0</v>
      </c>
      <c r="G818" s="485">
        <v>0</v>
      </c>
      <c r="H818" s="160">
        <v>0</v>
      </c>
      <c r="I818" s="484">
        <v>0</v>
      </c>
      <c r="J818" s="485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212</v>
      </c>
      <c r="E819" s="295">
        <f>F819+G819+H819</f>
        <v>0</v>
      </c>
      <c r="F819" s="484">
        <v>0</v>
      </c>
      <c r="G819" s="485">
        <v>0</v>
      </c>
      <c r="H819" s="160">
        <v>0</v>
      </c>
      <c r="I819" s="484">
        <v>0</v>
      </c>
      <c r="J819" s="485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213</v>
      </c>
      <c r="E820" s="287">
        <f>F820+G820+H820</f>
        <v>0</v>
      </c>
      <c r="F820" s="173"/>
      <c r="G820" s="174"/>
      <c r="H820" s="1410"/>
      <c r="I820" s="173"/>
      <c r="J820" s="174"/>
      <c r="K820" s="1410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964" t="s">
        <v>214</v>
      </c>
      <c r="D821" s="1965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301</v>
      </c>
      <c r="E822" s="281">
        <f aca="true" t="shared" si="183" ref="E822:E827">F822+G822+H822</f>
        <v>0</v>
      </c>
      <c r="F822" s="152"/>
      <c r="G822" s="153"/>
      <c r="H822" s="1407"/>
      <c r="I822" s="152"/>
      <c r="J822" s="153"/>
      <c r="K822" s="1407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215</v>
      </c>
      <c r="E823" s="287">
        <f t="shared" si="183"/>
        <v>0</v>
      </c>
      <c r="F823" s="173"/>
      <c r="G823" s="174"/>
      <c r="H823" s="1410"/>
      <c r="I823" s="173"/>
      <c r="J823" s="174"/>
      <c r="K823" s="1410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964" t="s">
        <v>216</v>
      </c>
      <c r="D824" s="1965"/>
      <c r="E824" s="310">
        <f t="shared" si="183"/>
        <v>0</v>
      </c>
      <c r="F824" s="1411"/>
      <c r="G824" s="1412"/>
      <c r="H824" s="1413"/>
      <c r="I824" s="1411"/>
      <c r="J824" s="1412"/>
      <c r="K824" s="1413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966" t="s">
        <v>217</v>
      </c>
      <c r="D825" s="1967"/>
      <c r="E825" s="310">
        <f t="shared" si="183"/>
        <v>0</v>
      </c>
      <c r="F825" s="1411"/>
      <c r="G825" s="1412"/>
      <c r="H825" s="1413"/>
      <c r="I825" s="1411"/>
      <c r="J825" s="1412"/>
      <c r="K825" s="1413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966" t="s">
        <v>218</v>
      </c>
      <c r="D826" s="1967"/>
      <c r="E826" s="310">
        <f t="shared" si="183"/>
        <v>0</v>
      </c>
      <c r="F826" s="1411"/>
      <c r="G826" s="1412"/>
      <c r="H826" s="1413"/>
      <c r="I826" s="1411"/>
      <c r="J826" s="1412"/>
      <c r="K826" s="1413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966" t="s">
        <v>1648</v>
      </c>
      <c r="D827" s="1967"/>
      <c r="E827" s="310">
        <f t="shared" si="183"/>
        <v>0</v>
      </c>
      <c r="F827" s="1411"/>
      <c r="G827" s="1412"/>
      <c r="H827" s="1413"/>
      <c r="I827" s="1411"/>
      <c r="J827" s="1412"/>
      <c r="K827" s="1413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964" t="s">
        <v>219</v>
      </c>
      <c r="D828" s="1965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1992</v>
      </c>
      <c r="E829" s="281">
        <f aca="true" t="shared" si="186" ref="E829:E836">F829+G829+H829</f>
        <v>0</v>
      </c>
      <c r="F829" s="152"/>
      <c r="G829" s="153"/>
      <c r="H829" s="1407"/>
      <c r="I829" s="152"/>
      <c r="J829" s="153"/>
      <c r="K829" s="1407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220</v>
      </c>
      <c r="E830" s="281">
        <f t="shared" si="186"/>
        <v>0</v>
      </c>
      <c r="F830" s="152"/>
      <c r="G830" s="153"/>
      <c r="H830" s="1407"/>
      <c r="I830" s="152"/>
      <c r="J830" s="153"/>
      <c r="K830" s="1407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221</v>
      </c>
      <c r="E831" s="326">
        <f t="shared" si="186"/>
        <v>0</v>
      </c>
      <c r="F831" s="445"/>
      <c r="G831" s="446"/>
      <c r="H831" s="1414"/>
      <c r="I831" s="445"/>
      <c r="J831" s="446"/>
      <c r="K831" s="1414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222</v>
      </c>
      <c r="E832" s="351">
        <f t="shared" si="186"/>
        <v>0</v>
      </c>
      <c r="F832" s="625"/>
      <c r="G832" s="626"/>
      <c r="H832" s="1415"/>
      <c r="I832" s="625"/>
      <c r="J832" s="626"/>
      <c r="K832" s="1415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223</v>
      </c>
      <c r="E833" s="335">
        <f t="shared" si="186"/>
        <v>0</v>
      </c>
      <c r="F833" s="589"/>
      <c r="G833" s="590"/>
      <c r="H833" s="1416"/>
      <c r="I833" s="589"/>
      <c r="J833" s="590"/>
      <c r="K833" s="1416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2011</v>
      </c>
      <c r="E834" s="320">
        <f t="shared" si="186"/>
        <v>0</v>
      </c>
      <c r="F834" s="450"/>
      <c r="G834" s="451"/>
      <c r="H834" s="1417"/>
      <c r="I834" s="450"/>
      <c r="J834" s="451"/>
      <c r="K834" s="1417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224</v>
      </c>
      <c r="E835" s="320">
        <f t="shared" si="186"/>
        <v>0</v>
      </c>
      <c r="F835" s="450"/>
      <c r="G835" s="451"/>
      <c r="H835" s="1417"/>
      <c r="I835" s="450"/>
      <c r="J835" s="451"/>
      <c r="K835" s="1417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225</v>
      </c>
      <c r="E836" s="287">
        <f t="shared" si="186"/>
        <v>0</v>
      </c>
      <c r="F836" s="173"/>
      <c r="G836" s="174"/>
      <c r="H836" s="1410"/>
      <c r="I836" s="173"/>
      <c r="J836" s="174"/>
      <c r="K836" s="1410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2042</v>
      </c>
      <c r="D837" s="1469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226</v>
      </c>
      <c r="E838" s="281">
        <f aca="true" t="shared" si="189" ref="E838:E845">F838+G838+H838</f>
        <v>0</v>
      </c>
      <c r="F838" s="482">
        <v>0</v>
      </c>
      <c r="G838" s="483">
        <v>0</v>
      </c>
      <c r="H838" s="154">
        <v>0</v>
      </c>
      <c r="I838" s="482">
        <v>0</v>
      </c>
      <c r="J838" s="483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703</v>
      </c>
      <c r="E839" s="295">
        <f t="shared" si="189"/>
        <v>0</v>
      </c>
      <c r="F839" s="484">
        <v>0</v>
      </c>
      <c r="G839" s="485">
        <v>0</v>
      </c>
      <c r="H839" s="160">
        <v>0</v>
      </c>
      <c r="I839" s="484">
        <v>0</v>
      </c>
      <c r="J839" s="485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3304</v>
      </c>
      <c r="D840" s="360" t="s">
        <v>227</v>
      </c>
      <c r="E840" s="295">
        <f t="shared" si="189"/>
        <v>0</v>
      </c>
      <c r="F840" s="484">
        <v>0</v>
      </c>
      <c r="G840" s="485">
        <v>0</v>
      </c>
      <c r="H840" s="160">
        <v>0</v>
      </c>
      <c r="I840" s="484">
        <v>0</v>
      </c>
      <c r="J840" s="485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31.5">
      <c r="B841" s="291"/>
      <c r="C841" s="285">
        <v>3306</v>
      </c>
      <c r="D841" s="361" t="s">
        <v>1645</v>
      </c>
      <c r="E841" s="295">
        <f t="shared" si="189"/>
        <v>0</v>
      </c>
      <c r="F841" s="484">
        <v>0</v>
      </c>
      <c r="G841" s="485">
        <v>0</v>
      </c>
      <c r="H841" s="160">
        <v>0</v>
      </c>
      <c r="I841" s="484">
        <v>0</v>
      </c>
      <c r="J841" s="485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15.75">
      <c r="B842" s="291"/>
      <c r="C842" s="285">
        <v>3307</v>
      </c>
      <c r="D842" s="361" t="s">
        <v>2055</v>
      </c>
      <c r="E842" s="287">
        <f t="shared" si="189"/>
        <v>0</v>
      </c>
      <c r="F842" s="486">
        <v>0</v>
      </c>
      <c r="G842" s="487">
        <v>0</v>
      </c>
      <c r="H842" s="175">
        <v>0</v>
      </c>
      <c r="I842" s="486">
        <v>0</v>
      </c>
      <c r="J842" s="487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964" t="s">
        <v>228</v>
      </c>
      <c r="D843" s="1965"/>
      <c r="E843" s="310">
        <f t="shared" si="189"/>
        <v>0</v>
      </c>
      <c r="F843" s="1459">
        <v>0</v>
      </c>
      <c r="G843" s="1460">
        <v>0</v>
      </c>
      <c r="H843" s="1461">
        <v>0</v>
      </c>
      <c r="I843" s="1459">
        <v>0</v>
      </c>
      <c r="J843" s="1460">
        <v>0</v>
      </c>
      <c r="K843" s="1461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964" t="s">
        <v>229</v>
      </c>
      <c r="D844" s="1965"/>
      <c r="E844" s="310">
        <f t="shared" si="189"/>
        <v>0</v>
      </c>
      <c r="F844" s="1411"/>
      <c r="G844" s="1412"/>
      <c r="H844" s="1413"/>
      <c r="I844" s="1411"/>
      <c r="J844" s="1412"/>
      <c r="K844" s="1413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964" t="s">
        <v>230</v>
      </c>
      <c r="D845" s="1965"/>
      <c r="E845" s="310">
        <f t="shared" si="189"/>
        <v>0</v>
      </c>
      <c r="F845" s="1460">
        <v>0</v>
      </c>
      <c r="G845" s="1460">
        <v>0</v>
      </c>
      <c r="H845" s="1461">
        <v>0</v>
      </c>
      <c r="I845" s="1756">
        <v>0</v>
      </c>
      <c r="J845" s="1460">
        <v>0</v>
      </c>
      <c r="K845" s="1460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964" t="s">
        <v>231</v>
      </c>
      <c r="D846" s="1965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232</v>
      </c>
      <c r="E847" s="281">
        <f aca="true" t="shared" si="193" ref="E847:E852">F847+G847+H847</f>
        <v>0</v>
      </c>
      <c r="F847" s="152"/>
      <c r="G847" s="153"/>
      <c r="H847" s="1407"/>
      <c r="I847" s="152"/>
      <c r="J847" s="153"/>
      <c r="K847" s="1407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233</v>
      </c>
      <c r="E848" s="295">
        <f t="shared" si="193"/>
        <v>0</v>
      </c>
      <c r="F848" s="158"/>
      <c r="G848" s="159"/>
      <c r="H848" s="1409"/>
      <c r="I848" s="158"/>
      <c r="J848" s="159"/>
      <c r="K848" s="1409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234</v>
      </c>
      <c r="E849" s="295">
        <f t="shared" si="193"/>
        <v>0</v>
      </c>
      <c r="F849" s="158"/>
      <c r="G849" s="159"/>
      <c r="H849" s="1409"/>
      <c r="I849" s="158"/>
      <c r="J849" s="159"/>
      <c r="K849" s="1409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235</v>
      </c>
      <c r="E850" s="295">
        <f t="shared" si="193"/>
        <v>0</v>
      </c>
      <c r="F850" s="158"/>
      <c r="G850" s="159"/>
      <c r="H850" s="1409"/>
      <c r="I850" s="158"/>
      <c r="J850" s="159"/>
      <c r="K850" s="1409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236</v>
      </c>
      <c r="E851" s="295">
        <f t="shared" si="193"/>
        <v>0</v>
      </c>
      <c r="F851" s="158"/>
      <c r="G851" s="159"/>
      <c r="H851" s="1409"/>
      <c r="I851" s="158"/>
      <c r="J851" s="159"/>
      <c r="K851" s="1409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237</v>
      </c>
      <c r="E852" s="287">
        <f t="shared" si="193"/>
        <v>0</v>
      </c>
      <c r="F852" s="173"/>
      <c r="G852" s="174"/>
      <c r="H852" s="1410"/>
      <c r="I852" s="173"/>
      <c r="J852" s="174"/>
      <c r="K852" s="1410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964" t="s">
        <v>1649</v>
      </c>
      <c r="D853" s="1965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238</v>
      </c>
      <c r="E854" s="281">
        <f aca="true" t="shared" si="196" ref="E854:E859">F854+G854+H854</f>
        <v>0</v>
      </c>
      <c r="F854" s="152"/>
      <c r="G854" s="153"/>
      <c r="H854" s="1407"/>
      <c r="I854" s="152"/>
      <c r="J854" s="153"/>
      <c r="K854" s="1407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239</v>
      </c>
      <c r="E855" s="295">
        <f t="shared" si="196"/>
        <v>0</v>
      </c>
      <c r="F855" s="158"/>
      <c r="G855" s="159"/>
      <c r="H855" s="1409"/>
      <c r="I855" s="158"/>
      <c r="J855" s="159"/>
      <c r="K855" s="1409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240</v>
      </c>
      <c r="E856" s="287">
        <f t="shared" si="196"/>
        <v>0</v>
      </c>
      <c r="F856" s="173"/>
      <c r="G856" s="174"/>
      <c r="H856" s="1410"/>
      <c r="I856" s="173"/>
      <c r="J856" s="174"/>
      <c r="K856" s="1410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964" t="s">
        <v>1646</v>
      </c>
      <c r="D857" s="1965"/>
      <c r="E857" s="310">
        <f t="shared" si="196"/>
        <v>0</v>
      </c>
      <c r="F857" s="1411"/>
      <c r="G857" s="1412"/>
      <c r="H857" s="1413"/>
      <c r="I857" s="1411"/>
      <c r="J857" s="1412"/>
      <c r="K857" s="1413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964" t="s">
        <v>1647</v>
      </c>
      <c r="D858" s="1965"/>
      <c r="E858" s="310">
        <f t="shared" si="196"/>
        <v>0</v>
      </c>
      <c r="F858" s="1411"/>
      <c r="G858" s="1412"/>
      <c r="H858" s="1413"/>
      <c r="I858" s="1411"/>
      <c r="J858" s="1412"/>
      <c r="K858" s="1413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966" t="s">
        <v>241</v>
      </c>
      <c r="D859" s="1967"/>
      <c r="E859" s="310">
        <f t="shared" si="196"/>
        <v>0</v>
      </c>
      <c r="F859" s="1411"/>
      <c r="G859" s="1412"/>
      <c r="H859" s="1413"/>
      <c r="I859" s="1411"/>
      <c r="J859" s="1412"/>
      <c r="K859" s="1413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964" t="s">
        <v>268</v>
      </c>
      <c r="D860" s="1965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269</v>
      </c>
      <c r="E861" s="281">
        <f>F861+G861+H861</f>
        <v>0</v>
      </c>
      <c r="F861" s="152"/>
      <c r="G861" s="153"/>
      <c r="H861" s="1407"/>
      <c r="I861" s="152"/>
      <c r="J861" s="153"/>
      <c r="K861" s="1407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270</v>
      </c>
      <c r="E862" s="287">
        <f>F862+G862+H862</f>
        <v>0</v>
      </c>
      <c r="F862" s="173"/>
      <c r="G862" s="174"/>
      <c r="H862" s="1410"/>
      <c r="I862" s="173"/>
      <c r="J862" s="174"/>
      <c r="K862" s="1410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962" t="s">
        <v>242</v>
      </c>
      <c r="D863" s="1963"/>
      <c r="E863" s="310">
        <f>F863+G863+H863</f>
        <v>0</v>
      </c>
      <c r="F863" s="1411"/>
      <c r="G863" s="1412"/>
      <c r="H863" s="1413"/>
      <c r="I863" s="1411"/>
      <c r="J863" s="1412"/>
      <c r="K863" s="1413"/>
      <c r="L863" s="310">
        <f>I863+J863+K863</f>
        <v>0</v>
      </c>
      <c r="M863" s="12">
        <f t="shared" si="191"/>
      </c>
      <c r="N863" s="13"/>
    </row>
    <row r="864" spans="2:14" ht="15.75">
      <c r="B864" s="365">
        <v>5200</v>
      </c>
      <c r="C864" s="1962" t="s">
        <v>243</v>
      </c>
      <c r="D864" s="1963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</c>
      <c r="N864" s="13"/>
    </row>
    <row r="865" spans="2:14" ht="15.75">
      <c r="B865" s="366"/>
      <c r="C865" s="367">
        <v>5201</v>
      </c>
      <c r="D865" s="368" t="s">
        <v>244</v>
      </c>
      <c r="E865" s="281">
        <f aca="true" t="shared" si="200" ref="E865:E871">F865+G865+H865</f>
        <v>0</v>
      </c>
      <c r="F865" s="152"/>
      <c r="G865" s="153"/>
      <c r="H865" s="1407"/>
      <c r="I865" s="152"/>
      <c r="J865" s="153"/>
      <c r="K865" s="1407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245</v>
      </c>
      <c r="E866" s="295">
        <f t="shared" si="200"/>
        <v>0</v>
      </c>
      <c r="F866" s="158"/>
      <c r="G866" s="159"/>
      <c r="H866" s="1409"/>
      <c r="I866" s="158"/>
      <c r="J866" s="159"/>
      <c r="K866" s="1409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610</v>
      </c>
      <c r="E867" s="295">
        <f t="shared" si="200"/>
        <v>0</v>
      </c>
      <c r="F867" s="158"/>
      <c r="G867" s="159"/>
      <c r="H867" s="1409"/>
      <c r="I867" s="158"/>
      <c r="J867" s="159"/>
      <c r="K867" s="1409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611</v>
      </c>
      <c r="E868" s="295">
        <f t="shared" si="200"/>
        <v>0</v>
      </c>
      <c r="F868" s="158"/>
      <c r="G868" s="159"/>
      <c r="H868" s="1409"/>
      <c r="I868" s="158"/>
      <c r="J868" s="159"/>
      <c r="K868" s="1409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612</v>
      </c>
      <c r="E869" s="295">
        <f t="shared" si="200"/>
        <v>0</v>
      </c>
      <c r="F869" s="158"/>
      <c r="G869" s="159"/>
      <c r="H869" s="1409"/>
      <c r="I869" s="158"/>
      <c r="J869" s="159"/>
      <c r="K869" s="1409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613</v>
      </c>
      <c r="E870" s="295">
        <f t="shared" si="200"/>
        <v>0</v>
      </c>
      <c r="F870" s="158"/>
      <c r="G870" s="159"/>
      <c r="H870" s="1409"/>
      <c r="I870" s="158"/>
      <c r="J870" s="159"/>
      <c r="K870" s="1409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614</v>
      </c>
      <c r="E871" s="287">
        <f t="shared" si="200"/>
        <v>0</v>
      </c>
      <c r="F871" s="173"/>
      <c r="G871" s="174"/>
      <c r="H871" s="1410"/>
      <c r="I871" s="173"/>
      <c r="J871" s="174"/>
      <c r="K871" s="1410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962" t="s">
        <v>615</v>
      </c>
      <c r="D872" s="1963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302</v>
      </c>
      <c r="E873" s="281">
        <f>F873+G873+H873</f>
        <v>0</v>
      </c>
      <c r="F873" s="152"/>
      <c r="G873" s="153"/>
      <c r="H873" s="1407"/>
      <c r="I873" s="152"/>
      <c r="J873" s="153"/>
      <c r="K873" s="1407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616</v>
      </c>
      <c r="E874" s="287">
        <f>F874+G874+H874</f>
        <v>0</v>
      </c>
      <c r="F874" s="173"/>
      <c r="G874" s="174"/>
      <c r="H874" s="1410"/>
      <c r="I874" s="173"/>
      <c r="J874" s="174"/>
      <c r="K874" s="1410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962" t="s">
        <v>673</v>
      </c>
      <c r="D875" s="1963"/>
      <c r="E875" s="310">
        <f>F875+G875+H875</f>
        <v>0</v>
      </c>
      <c r="F875" s="1411"/>
      <c r="G875" s="1412"/>
      <c r="H875" s="1413"/>
      <c r="I875" s="1411"/>
      <c r="J875" s="1412"/>
      <c r="K875" s="1413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964" t="s">
        <v>674</v>
      </c>
      <c r="D876" s="1965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675</v>
      </c>
      <c r="E877" s="281">
        <f>F877+G877+H877</f>
        <v>0</v>
      </c>
      <c r="F877" s="152"/>
      <c r="G877" s="153"/>
      <c r="H877" s="1407"/>
      <c r="I877" s="152"/>
      <c r="J877" s="153"/>
      <c r="K877" s="1407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676</v>
      </c>
      <c r="E878" s="295">
        <f>F878+G878+H878</f>
        <v>0</v>
      </c>
      <c r="F878" s="158"/>
      <c r="G878" s="159"/>
      <c r="H878" s="1409"/>
      <c r="I878" s="158"/>
      <c r="J878" s="159"/>
      <c r="K878" s="1409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677</v>
      </c>
      <c r="E879" s="295">
        <f>F879+G879+H879</f>
        <v>0</v>
      </c>
      <c r="F879" s="158"/>
      <c r="G879" s="159"/>
      <c r="H879" s="1409"/>
      <c r="I879" s="158"/>
      <c r="J879" s="159"/>
      <c r="K879" s="1409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678</v>
      </c>
      <c r="E880" s="287">
        <f>F880+G880+H880</f>
        <v>0</v>
      </c>
      <c r="F880" s="173"/>
      <c r="G880" s="174"/>
      <c r="H880" s="1410"/>
      <c r="I880" s="173"/>
      <c r="J880" s="174"/>
      <c r="K880" s="1410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957" t="s">
        <v>901</v>
      </c>
      <c r="D881" s="1958"/>
      <c r="E881" s="310">
        <f>SUM(E882:E884)</f>
        <v>0</v>
      </c>
      <c r="F881" s="1459">
        <v>0</v>
      </c>
      <c r="G881" s="1459">
        <v>0</v>
      </c>
      <c r="H881" s="1459">
        <v>0</v>
      </c>
      <c r="I881" s="1459">
        <v>0</v>
      </c>
      <c r="J881" s="1459">
        <v>0</v>
      </c>
      <c r="K881" s="1459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679</v>
      </c>
      <c r="E882" s="281">
        <f>F882+G882+H882</f>
        <v>0</v>
      </c>
      <c r="F882" s="1460">
        <v>0</v>
      </c>
      <c r="G882" s="1460">
        <v>0</v>
      </c>
      <c r="H882" s="1461">
        <v>0</v>
      </c>
      <c r="I882" s="1756">
        <v>0</v>
      </c>
      <c r="J882" s="1460">
        <v>0</v>
      </c>
      <c r="K882" s="1460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680</v>
      </c>
      <c r="E883" s="314">
        <f>F883+G883+H883</f>
        <v>0</v>
      </c>
      <c r="F883" s="1460">
        <v>0</v>
      </c>
      <c r="G883" s="1460">
        <v>0</v>
      </c>
      <c r="H883" s="1461">
        <v>0</v>
      </c>
      <c r="I883" s="1756">
        <v>0</v>
      </c>
      <c r="J883" s="1460">
        <v>0</v>
      </c>
      <c r="K883" s="1460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681</v>
      </c>
      <c r="E884" s="377">
        <f>F884+G884+H884</f>
        <v>0</v>
      </c>
      <c r="F884" s="1460">
        <v>0</v>
      </c>
      <c r="G884" s="1460">
        <v>0</v>
      </c>
      <c r="H884" s="1461">
        <v>0</v>
      </c>
      <c r="I884" s="1756">
        <v>0</v>
      </c>
      <c r="J884" s="1460">
        <v>0</v>
      </c>
      <c r="K884" s="1460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71"/>
      <c r="C885" s="1959" t="s">
        <v>682</v>
      </c>
      <c r="D885" s="1960"/>
      <c r="E885" s="1427"/>
      <c r="F885" s="1427"/>
      <c r="G885" s="1427"/>
      <c r="H885" s="1427"/>
      <c r="I885" s="1427"/>
      <c r="J885" s="1427"/>
      <c r="K885" s="1427"/>
      <c r="L885" s="1428"/>
      <c r="M885" s="12">
        <f t="shared" si="202"/>
      </c>
      <c r="N885" s="13"/>
    </row>
    <row r="886" spans="2:14" ht="15.75">
      <c r="B886" s="381">
        <v>98</v>
      </c>
      <c r="C886" s="1959" t="s">
        <v>682</v>
      </c>
      <c r="D886" s="1960"/>
      <c r="E886" s="382">
        <f>F886+G886+H886</f>
        <v>0</v>
      </c>
      <c r="F886" s="1418"/>
      <c r="G886" s="1419"/>
      <c r="H886" s="1420"/>
      <c r="I886" s="1449">
        <v>0</v>
      </c>
      <c r="J886" s="1450">
        <v>0</v>
      </c>
      <c r="K886" s="1451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22"/>
      <c r="C887" s="1423"/>
      <c r="D887" s="1424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25"/>
      <c r="C888" s="111"/>
      <c r="D888" s="1426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25"/>
      <c r="C889" s="111"/>
      <c r="D889" s="1426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52"/>
      <c r="C890" s="393" t="s">
        <v>728</v>
      </c>
      <c r="D890" s="1421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0</v>
      </c>
      <c r="F890" s="396">
        <f t="shared" si="205"/>
        <v>0</v>
      </c>
      <c r="G890" s="397">
        <f t="shared" si="205"/>
        <v>0</v>
      </c>
      <c r="H890" s="398">
        <f t="shared" si="205"/>
        <v>0</v>
      </c>
      <c r="I890" s="396">
        <f t="shared" si="205"/>
        <v>17289</v>
      </c>
      <c r="J890" s="397">
        <f t="shared" si="205"/>
        <v>0</v>
      </c>
      <c r="K890" s="398">
        <f t="shared" si="205"/>
        <v>0</v>
      </c>
      <c r="L890" s="395">
        <f t="shared" si="205"/>
        <v>17289</v>
      </c>
      <c r="M890" s="12">
        <f t="shared" si="202"/>
        <v>1</v>
      </c>
      <c r="N890" s="73" t="str">
        <f>LEFT(C772,1)</f>
        <v>3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56"/>
      <c r="C892" s="1356"/>
      <c r="D892" s="1357"/>
      <c r="E892" s="1356"/>
      <c r="F892" s="1356"/>
      <c r="G892" s="1356"/>
      <c r="H892" s="1356"/>
      <c r="I892" s="1356"/>
      <c r="J892" s="1356"/>
      <c r="K892" s="1356"/>
      <c r="L892" s="1358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</sheetData>
  <sheetProtection password="81B0" sheet="1"/>
  <mergeCells count="180"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30" operator="notEqual" stopIfTrue="1">
      <formula>0</formula>
    </cfRule>
  </conditionalFormatting>
  <conditionalFormatting sqref="D598">
    <cfRule type="cellIs" priority="90" dxfId="130" operator="notEqual" stopIfTrue="1">
      <formula>0</formula>
    </cfRule>
  </conditionalFormatting>
  <conditionalFormatting sqref="E15">
    <cfRule type="cellIs" priority="84" dxfId="136" operator="equal" stopIfTrue="1">
      <formula>98</formula>
    </cfRule>
    <cfRule type="cellIs" priority="86" dxfId="137" operator="equal" stopIfTrue="1">
      <formula>96</formula>
    </cfRule>
    <cfRule type="cellIs" priority="87" dxfId="138" operator="equal" stopIfTrue="1">
      <formula>42</formula>
    </cfRule>
    <cfRule type="cellIs" priority="88" dxfId="139" operator="equal" stopIfTrue="1">
      <formula>97</formula>
    </cfRule>
    <cfRule type="cellIs" priority="89" dxfId="140" operator="equal" stopIfTrue="1">
      <formula>33</formula>
    </cfRule>
  </conditionalFormatting>
  <conditionalFormatting sqref="F15">
    <cfRule type="cellIs" priority="80" dxfId="140" operator="equal" stopIfTrue="1">
      <formula>"ЧУЖДИ СРЕДСТВА"</formula>
    </cfRule>
    <cfRule type="cellIs" priority="81" dxfId="139" operator="equal" stopIfTrue="1">
      <formula>"СЕС - ДМП"</formula>
    </cfRule>
    <cfRule type="cellIs" priority="82" dxfId="138" operator="equal" stopIfTrue="1">
      <formula>"СЕС - РА"</formula>
    </cfRule>
    <cfRule type="cellIs" priority="83" dxfId="137" operator="equal" stopIfTrue="1">
      <formula>"СЕС - ДЕС"</formula>
    </cfRule>
    <cfRule type="cellIs" priority="85" dxfId="136" operator="equal" stopIfTrue="1">
      <formula>"СЕС - КСФ"</formula>
    </cfRule>
  </conditionalFormatting>
  <conditionalFormatting sqref="F179">
    <cfRule type="cellIs" priority="68" dxfId="146" operator="equal" stopIfTrue="1">
      <formula>0</formula>
    </cfRule>
  </conditionalFormatting>
  <conditionalFormatting sqref="E181">
    <cfRule type="cellIs" priority="63" dxfId="136" operator="equal" stopIfTrue="1">
      <formula>98</formula>
    </cfRule>
    <cfRule type="cellIs" priority="64" dxfId="137" operator="equal" stopIfTrue="1">
      <formula>96</formula>
    </cfRule>
    <cfRule type="cellIs" priority="65" dxfId="138" operator="equal" stopIfTrue="1">
      <formula>42</formula>
    </cfRule>
    <cfRule type="cellIs" priority="66" dxfId="139" operator="equal" stopIfTrue="1">
      <formula>97</formula>
    </cfRule>
    <cfRule type="cellIs" priority="67" dxfId="140" operator="equal" stopIfTrue="1">
      <formula>33</formula>
    </cfRule>
  </conditionalFormatting>
  <conditionalFormatting sqref="F181">
    <cfRule type="cellIs" priority="58" dxfId="140" operator="equal" stopIfTrue="1">
      <formula>"ЧУЖДИ СРЕДСТВА"</formula>
    </cfRule>
    <cfRule type="cellIs" priority="59" dxfId="139" operator="equal" stopIfTrue="1">
      <formula>"СЕС - ДМП"</formula>
    </cfRule>
    <cfRule type="cellIs" priority="60" dxfId="138" operator="equal" stopIfTrue="1">
      <formula>"СЕС - РА"</formula>
    </cfRule>
    <cfRule type="cellIs" priority="61" dxfId="137" operator="equal" stopIfTrue="1">
      <formula>"СЕС - ДЕС"</formula>
    </cfRule>
    <cfRule type="cellIs" priority="62" dxfId="136" operator="equal" stopIfTrue="1">
      <formula>"СЕС - КСФ"</formula>
    </cfRule>
  </conditionalFormatting>
  <conditionalFormatting sqref="F353">
    <cfRule type="cellIs" priority="57" dxfId="146" operator="equal" stopIfTrue="1">
      <formula>0</formula>
    </cfRule>
  </conditionalFormatting>
  <conditionalFormatting sqref="E355">
    <cfRule type="cellIs" priority="52" dxfId="136" operator="equal" stopIfTrue="1">
      <formula>98</formula>
    </cfRule>
    <cfRule type="cellIs" priority="53" dxfId="137" operator="equal" stopIfTrue="1">
      <formula>96</formula>
    </cfRule>
    <cfRule type="cellIs" priority="54" dxfId="138" operator="equal" stopIfTrue="1">
      <formula>42</formula>
    </cfRule>
    <cfRule type="cellIs" priority="55" dxfId="139" operator="equal" stopIfTrue="1">
      <formula>97</formula>
    </cfRule>
    <cfRule type="cellIs" priority="56" dxfId="140" operator="equal" stopIfTrue="1">
      <formula>33</formula>
    </cfRule>
  </conditionalFormatting>
  <conditionalFormatting sqref="F355">
    <cfRule type="cellIs" priority="47" dxfId="140" operator="equal" stopIfTrue="1">
      <formula>"ЧУЖДИ СРЕДСТВА"</formula>
    </cfRule>
    <cfRule type="cellIs" priority="48" dxfId="139" operator="equal" stopIfTrue="1">
      <formula>"СЕС - ДМП"</formula>
    </cfRule>
    <cfRule type="cellIs" priority="49" dxfId="138" operator="equal" stopIfTrue="1">
      <formula>"СЕС - РА"</formula>
    </cfRule>
    <cfRule type="cellIs" priority="50" dxfId="137" operator="equal" stopIfTrue="1">
      <formula>"СЕС - ДЕС"</formula>
    </cfRule>
    <cfRule type="cellIs" priority="51" dxfId="136" operator="equal" stopIfTrue="1">
      <formula>"СЕС - КСФ"</formula>
    </cfRule>
  </conditionalFormatting>
  <conditionalFormatting sqref="F438">
    <cfRule type="cellIs" priority="46" dxfId="146" operator="equal" stopIfTrue="1">
      <formula>0</formula>
    </cfRule>
  </conditionalFormatting>
  <conditionalFormatting sqref="E440">
    <cfRule type="cellIs" priority="41" dxfId="136" operator="equal" stopIfTrue="1">
      <formula>98</formula>
    </cfRule>
    <cfRule type="cellIs" priority="42" dxfId="137" operator="equal" stopIfTrue="1">
      <formula>96</formula>
    </cfRule>
    <cfRule type="cellIs" priority="43" dxfId="138" operator="equal" stopIfTrue="1">
      <formula>42</formula>
    </cfRule>
    <cfRule type="cellIs" priority="44" dxfId="139" operator="equal" stopIfTrue="1">
      <formula>97</formula>
    </cfRule>
    <cfRule type="cellIs" priority="45" dxfId="140" operator="equal" stopIfTrue="1">
      <formula>33</formula>
    </cfRule>
  </conditionalFormatting>
  <conditionalFormatting sqref="F440">
    <cfRule type="cellIs" priority="36" dxfId="140" operator="equal" stopIfTrue="1">
      <formula>"ЧУЖДИ СРЕДСТВА"</formula>
    </cfRule>
    <cfRule type="cellIs" priority="37" dxfId="139" operator="equal" stopIfTrue="1">
      <formula>"СЕС - ДМП"</formula>
    </cfRule>
    <cfRule type="cellIs" priority="38" dxfId="138" operator="equal" stopIfTrue="1">
      <formula>"СЕС - РА"</formula>
    </cfRule>
    <cfRule type="cellIs" priority="39" dxfId="137" operator="equal" stopIfTrue="1">
      <formula>"СЕС - ДЕС"</formula>
    </cfRule>
    <cfRule type="cellIs" priority="40" dxfId="136" operator="equal" stopIfTrue="1">
      <formula>"СЕС - КСФ"</formula>
    </cfRule>
  </conditionalFormatting>
  <conditionalFormatting sqref="E447">
    <cfRule type="cellIs" priority="35" dxfId="147" operator="notEqual" stopIfTrue="1">
      <formula>0</formula>
    </cfRule>
  </conditionalFormatting>
  <conditionalFormatting sqref="F447">
    <cfRule type="cellIs" priority="34" dxfId="147" operator="notEqual" stopIfTrue="1">
      <formula>0</formula>
    </cfRule>
  </conditionalFormatting>
  <conditionalFormatting sqref="G447">
    <cfRule type="cellIs" priority="33" dxfId="147" operator="notEqual" stopIfTrue="1">
      <formula>0</formula>
    </cfRule>
  </conditionalFormatting>
  <conditionalFormatting sqref="H447">
    <cfRule type="cellIs" priority="32" dxfId="147" operator="notEqual" stopIfTrue="1">
      <formula>0</formula>
    </cfRule>
  </conditionalFormatting>
  <conditionalFormatting sqref="I447">
    <cfRule type="cellIs" priority="31" dxfId="147" operator="notEqual" stopIfTrue="1">
      <formula>0</formula>
    </cfRule>
  </conditionalFormatting>
  <conditionalFormatting sqref="J447">
    <cfRule type="cellIs" priority="30" dxfId="147" operator="notEqual" stopIfTrue="1">
      <formula>0</formula>
    </cfRule>
  </conditionalFormatting>
  <conditionalFormatting sqref="K447">
    <cfRule type="cellIs" priority="29" dxfId="147" operator="notEqual" stopIfTrue="1">
      <formula>0</formula>
    </cfRule>
  </conditionalFormatting>
  <conditionalFormatting sqref="L447">
    <cfRule type="cellIs" priority="28" dxfId="147" operator="notEqual" stopIfTrue="1">
      <formula>0</formula>
    </cfRule>
  </conditionalFormatting>
  <conditionalFormatting sqref="E598">
    <cfRule type="cellIs" priority="27" dxfId="147" operator="notEqual" stopIfTrue="1">
      <formula>0</formula>
    </cfRule>
  </conditionalFormatting>
  <conditionalFormatting sqref="F598:G598">
    <cfRule type="cellIs" priority="26" dxfId="147" operator="notEqual" stopIfTrue="1">
      <formula>0</formula>
    </cfRule>
  </conditionalFormatting>
  <conditionalFormatting sqref="H598">
    <cfRule type="cellIs" priority="25" dxfId="147" operator="notEqual" stopIfTrue="1">
      <formula>0</formula>
    </cfRule>
  </conditionalFormatting>
  <conditionalFormatting sqref="I598">
    <cfRule type="cellIs" priority="24" dxfId="147" operator="notEqual" stopIfTrue="1">
      <formula>0</formula>
    </cfRule>
  </conditionalFormatting>
  <conditionalFormatting sqref="J598:K598">
    <cfRule type="cellIs" priority="23" dxfId="147" operator="notEqual" stopIfTrue="1">
      <formula>0</formula>
    </cfRule>
  </conditionalFormatting>
  <conditionalFormatting sqref="L598">
    <cfRule type="cellIs" priority="22" dxfId="147" operator="notEqual" stopIfTrue="1">
      <formula>0</formula>
    </cfRule>
  </conditionalFormatting>
  <conditionalFormatting sqref="F454">
    <cfRule type="cellIs" priority="20" dxfId="146" operator="equal" stopIfTrue="1">
      <formula>0</formula>
    </cfRule>
  </conditionalFormatting>
  <conditionalFormatting sqref="E456">
    <cfRule type="cellIs" priority="15" dxfId="136" operator="equal" stopIfTrue="1">
      <formula>98</formula>
    </cfRule>
    <cfRule type="cellIs" priority="16" dxfId="137" operator="equal" stopIfTrue="1">
      <formula>96</formula>
    </cfRule>
    <cfRule type="cellIs" priority="17" dxfId="138" operator="equal" stopIfTrue="1">
      <formula>42</formula>
    </cfRule>
    <cfRule type="cellIs" priority="18" dxfId="139" operator="equal" stopIfTrue="1">
      <formula>97</formula>
    </cfRule>
    <cfRule type="cellIs" priority="19" dxfId="140" operator="equal" stopIfTrue="1">
      <formula>33</formula>
    </cfRule>
  </conditionalFormatting>
  <conditionalFormatting sqref="F456">
    <cfRule type="cellIs" priority="10" dxfId="140" operator="equal" stopIfTrue="1">
      <formula>"ЧУЖДИ СРЕДСТВА"</formula>
    </cfRule>
    <cfRule type="cellIs" priority="11" dxfId="139" operator="equal" stopIfTrue="1">
      <formula>"СЕС - ДМП"</formula>
    </cfRule>
    <cfRule type="cellIs" priority="12" dxfId="138" operator="equal" stopIfTrue="1">
      <formula>"СЕС - РА"</formula>
    </cfRule>
    <cfRule type="cellIs" priority="13" dxfId="137" operator="equal" stopIfTrue="1">
      <formula>"СЕС - ДЕС"</formula>
    </cfRule>
    <cfRule type="cellIs" priority="14" dxfId="136" operator="equal" stopIfTrue="1">
      <formula>"СЕС - КСФ"</formula>
    </cfRule>
  </conditionalFormatting>
  <conditionalFormatting sqref="I9:J9">
    <cfRule type="cellIs" priority="5" dxfId="141" operator="between" stopIfTrue="1">
      <formula>1000000000000</formula>
      <formula>9999999999999990</formula>
    </cfRule>
    <cfRule type="cellIs" priority="6" dxfId="142" operator="between" stopIfTrue="1">
      <formula>10000000000</formula>
      <formula>999999999999</formula>
    </cfRule>
    <cfRule type="cellIs" priority="7" dxfId="143" operator="between" stopIfTrue="1">
      <formula>1000000</formula>
      <formula>99999999</formula>
    </cfRule>
    <cfRule type="cellIs" priority="8" dxfId="148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62:J563 K392:K395 H392:H395 I549:J556 F25 I25 H53:I57 H75:I75 F75 H25:H27 F103:F104 F23:J24 F479:K480 F498:K501 F522:K523">
      <formula1>999999999999999000</formula1>
    </dataValidation>
    <dataValidation type="whole" operator="lessThan" allowBlank="1" showInputMessage="1" showErrorMessage="1" error="Въвежда се цяло число!" sqref="F532:K534 F394:G395 F494:G496 I494:J496 F549:G556 F389:K390 F400:K401 F407:K408 H168:I168 E168:F168 K168:L168 K23:K27 I85:I88 K85:K89 F85:F88 H517:H520 F520:G520 I520:J520 F525:G525 I525:J525 I376:J376 G377 J377 F378 I378 F476:G476 I476:J476 F562:G563 I394:J395 H587:H590 K587:K59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F422:K425 H405 I526:J530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393:J393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3:G393 F589:G590 I589:J5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392:G392 I392:J392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I377 F475:G475 F587 G587 F588 G588 I587 J587 I588 J588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J36"/>
  <sheetViews>
    <sheetView zoomScale="80" zoomScaleNormal="80" zoomScalePageLayoutView="0" workbookViewId="0" topLeftCell="B2">
      <selection activeCell="C4" sqref="C4"/>
    </sheetView>
  </sheetViews>
  <sheetFormatPr defaultColWidth="8.875" defaultRowHeight="12.75"/>
  <cols>
    <col min="1" max="1" width="13.625" style="1759" hidden="1" customWidth="1"/>
    <col min="2" max="2" width="54.00390625" style="1759" customWidth="1"/>
    <col min="3" max="8" width="18.625" style="1759" customWidth="1"/>
    <col min="9" max="9" width="30.75390625" style="1759" hidden="1" customWidth="1"/>
    <col min="10" max="10" width="39.625" style="1759" hidden="1" customWidth="1"/>
    <col min="11" max="16384" width="8.875" style="1759" customWidth="1"/>
  </cols>
  <sheetData>
    <row r="1" ht="15.75" hidden="1">
      <c r="A1" s="1759">
        <v>1</v>
      </c>
    </row>
    <row r="2" spans="1:3" ht="15.75">
      <c r="A2" s="1760"/>
      <c r="B2" s="1761" t="s">
        <v>2063</v>
      </c>
      <c r="C2" s="1762" t="str">
        <f>+OTCHET!B12</f>
        <v>Велико Търново</v>
      </c>
    </row>
    <row r="3" spans="1:3" ht="15.75">
      <c r="A3" s="1760"/>
      <c r="B3" s="1761" t="s">
        <v>2064</v>
      </c>
      <c r="C3" s="1763" t="str">
        <f>+OTCHET!F12</f>
        <v>5401</v>
      </c>
    </row>
    <row r="4" spans="2:3" ht="47.25">
      <c r="B4" s="1764" t="s">
        <v>2171</v>
      </c>
      <c r="C4" s="1765">
        <f>+OTCHET!F9</f>
        <v>45138</v>
      </c>
    </row>
    <row r="5" spans="3:10" ht="19.5" customHeight="1" thickBot="1">
      <c r="C5" s="1766" t="str">
        <f aca="true" t="shared" si="0" ref="C5:H5">+IF(C35=0,"","НЕРАВНЕНИЕ!")</f>
        <v>НЕРАВНЕНИЕ!</v>
      </c>
      <c r="D5" s="1766">
        <f t="shared" si="0"/>
      </c>
      <c r="E5" s="1766">
        <f t="shared" si="0"/>
      </c>
      <c r="F5" s="1766">
        <f t="shared" si="0"/>
      </c>
      <c r="G5" s="1766" t="str">
        <f t="shared" si="0"/>
        <v>НЕРАВНЕНИЕ!</v>
      </c>
      <c r="H5" s="1766">
        <f t="shared" si="0"/>
      </c>
      <c r="I5" s="1766"/>
      <c r="J5" s="1813" t="s">
        <v>460</v>
      </c>
    </row>
    <row r="6" spans="2:10" ht="16.5" customHeight="1">
      <c r="B6" s="2012" t="s">
        <v>2165</v>
      </c>
      <c r="C6" s="2014" t="s">
        <v>2065</v>
      </c>
      <c r="D6" s="1767" t="s">
        <v>2066</v>
      </c>
      <c r="E6" s="2014" t="s">
        <v>2067</v>
      </c>
      <c r="F6" s="1768" t="s">
        <v>2066</v>
      </c>
      <c r="G6" s="2014" t="s">
        <v>2068</v>
      </c>
      <c r="H6" s="1767" t="s">
        <v>2066</v>
      </c>
      <c r="I6" s="2014" t="s">
        <v>2134</v>
      </c>
      <c r="J6" s="2016" t="s">
        <v>2135</v>
      </c>
    </row>
    <row r="7" spans="2:10" ht="32.25" thickBot="1">
      <c r="B7" s="2013"/>
      <c r="C7" s="2015"/>
      <c r="D7" s="1769" t="s">
        <v>2069</v>
      </c>
      <c r="E7" s="2015"/>
      <c r="F7" s="1770" t="s">
        <v>2069</v>
      </c>
      <c r="G7" s="2015"/>
      <c r="H7" s="1769" t="s">
        <v>2069</v>
      </c>
      <c r="I7" s="2015"/>
      <c r="J7" s="2017"/>
    </row>
    <row r="8" spans="1:10" ht="33.75" customHeight="1">
      <c r="A8" s="1759">
        <v>999</v>
      </c>
      <c r="B8" s="1771" t="s">
        <v>2070</v>
      </c>
      <c r="C8" s="1772">
        <f>+OTCHET!I573+OTCHET!I574+OTCHET!I575+OTCHET!I576+OTCHET!I577+OTCHET!I578+OTCHET!I589+OTCHET!I590</f>
        <v>-71918</v>
      </c>
      <c r="D8" s="1773">
        <f>+OTCHET!I575+OTCHET!I576+OTCHET!I590</f>
        <v>0</v>
      </c>
      <c r="E8" s="1772">
        <f>+OTCHET!J573+OTCHET!J574+OTCHET!J575+OTCHET!J576+OTCHET!J577+OTCHET!J578+OTCHET!J589+OTCHET!J590</f>
        <v>0</v>
      </c>
      <c r="F8" s="1774">
        <f>+OTCHET!J575+OTCHET!J576+OTCHET!J590</f>
        <v>0</v>
      </c>
      <c r="G8" s="1772">
        <f>+C8+E8</f>
        <v>-71918</v>
      </c>
      <c r="H8" s="1773">
        <f>+D8+F8</f>
        <v>0</v>
      </c>
      <c r="I8" s="1814" t="s">
        <v>2136</v>
      </c>
      <c r="J8" s="1815" t="s">
        <v>2136</v>
      </c>
    </row>
    <row r="9" spans="1:10" ht="27" customHeight="1">
      <c r="A9" s="1759">
        <v>1000</v>
      </c>
      <c r="B9" s="1775" t="s">
        <v>2071</v>
      </c>
      <c r="C9" s="1776">
        <f>+C10+C12</f>
        <v>0</v>
      </c>
      <c r="D9" s="1777">
        <f>+D10+D12</f>
        <v>0</v>
      </c>
      <c r="E9" s="1776">
        <f>+E10+E12</f>
        <v>0</v>
      </c>
      <c r="F9" s="1778">
        <f>+F10+F12</f>
        <v>0</v>
      </c>
      <c r="G9" s="1776">
        <f aca="true" t="shared" si="1" ref="G9:H32">+C9+E9</f>
        <v>0</v>
      </c>
      <c r="H9" s="1777">
        <f t="shared" si="1"/>
        <v>0</v>
      </c>
      <c r="I9" s="1816" t="s">
        <v>2136</v>
      </c>
      <c r="J9" s="1817" t="s">
        <v>2136</v>
      </c>
    </row>
    <row r="10" spans="1:10" ht="15.75">
      <c r="A10" s="1759">
        <v>1100</v>
      </c>
      <c r="B10" s="846" t="s">
        <v>2166</v>
      </c>
      <c r="C10" s="1779"/>
      <c r="D10" s="1780"/>
      <c r="E10" s="1779"/>
      <c r="F10" s="1780"/>
      <c r="G10" s="1781">
        <f t="shared" si="1"/>
        <v>0</v>
      </c>
      <c r="H10" s="1782">
        <f>+D10+F10</f>
        <v>0</v>
      </c>
      <c r="I10" s="1818"/>
      <c r="J10" s="1819"/>
    </row>
    <row r="11" spans="1:10" ht="15.75">
      <c r="A11" s="1759">
        <v>1200</v>
      </c>
      <c r="B11" s="1824" t="s">
        <v>2072</v>
      </c>
      <c r="C11" s="1779"/>
      <c r="D11" s="1780"/>
      <c r="E11" s="1779"/>
      <c r="F11" s="1780"/>
      <c r="G11" s="1783">
        <f>+C11+E11</f>
        <v>0</v>
      </c>
      <c r="H11" s="1784">
        <f t="shared" si="1"/>
        <v>0</v>
      </c>
      <c r="I11" s="1818"/>
      <c r="J11" s="1819"/>
    </row>
    <row r="12" spans="1:10" ht="15.75">
      <c r="A12" s="1759">
        <v>1210</v>
      </c>
      <c r="B12" s="1804" t="s">
        <v>2167</v>
      </c>
      <c r="C12" s="1779"/>
      <c r="D12" s="1780"/>
      <c r="E12" s="1779"/>
      <c r="F12" s="1780"/>
      <c r="G12" s="1783">
        <f t="shared" si="1"/>
        <v>0</v>
      </c>
      <c r="H12" s="1784">
        <f t="shared" si="1"/>
        <v>0</v>
      </c>
      <c r="I12" s="1818"/>
      <c r="J12" s="1819"/>
    </row>
    <row r="13" spans="1:10" ht="47.25">
      <c r="A13" s="1759">
        <v>2000</v>
      </c>
      <c r="B13" s="1775" t="s">
        <v>2073</v>
      </c>
      <c r="C13" s="1776">
        <f>+C14+C16+C17+C18+C15</f>
        <v>0</v>
      </c>
      <c r="D13" s="1777">
        <f>+D14+D16+D17+D18+D15</f>
        <v>0</v>
      </c>
      <c r="E13" s="1776">
        <f>+E14+E16+E17+E18+E15</f>
        <v>0</v>
      </c>
      <c r="F13" s="1778">
        <f>+F14+F16+F17+F18+F15</f>
        <v>0</v>
      </c>
      <c r="G13" s="1776">
        <f t="shared" si="1"/>
        <v>0</v>
      </c>
      <c r="H13" s="1777">
        <f t="shared" si="1"/>
        <v>0</v>
      </c>
      <c r="I13" s="1816" t="s">
        <v>2136</v>
      </c>
      <c r="J13" s="1817" t="s">
        <v>2136</v>
      </c>
    </row>
    <row r="14" spans="1:10" ht="31.5">
      <c r="A14" s="1759">
        <v>2100</v>
      </c>
      <c r="B14" s="1805" t="s">
        <v>2074</v>
      </c>
      <c r="C14" s="1779"/>
      <c r="D14" s="1780"/>
      <c r="E14" s="1779"/>
      <c r="F14" s="1780"/>
      <c r="G14" s="1781">
        <f t="shared" si="1"/>
        <v>0</v>
      </c>
      <c r="H14" s="1782">
        <f t="shared" si="1"/>
        <v>0</v>
      </c>
      <c r="I14" s="1818"/>
      <c r="J14" s="1819"/>
    </row>
    <row r="15" spans="1:10" ht="15.75">
      <c r="A15" s="1759">
        <v>2200</v>
      </c>
      <c r="B15" s="1806" t="s">
        <v>2075</v>
      </c>
      <c r="C15" s="1779"/>
      <c r="D15" s="1780"/>
      <c r="E15" s="1779"/>
      <c r="F15" s="1780"/>
      <c r="G15" s="1783">
        <f t="shared" si="1"/>
        <v>0</v>
      </c>
      <c r="H15" s="1784">
        <f t="shared" si="1"/>
        <v>0</v>
      </c>
      <c r="I15" s="1818"/>
      <c r="J15" s="1819"/>
    </row>
    <row r="16" spans="1:10" ht="15.75">
      <c r="A16" s="1759">
        <v>2300</v>
      </c>
      <c r="B16" s="1806" t="s">
        <v>2076</v>
      </c>
      <c r="C16" s="1779"/>
      <c r="D16" s="1780"/>
      <c r="E16" s="1779"/>
      <c r="F16" s="1780"/>
      <c r="G16" s="1783">
        <f t="shared" si="1"/>
        <v>0</v>
      </c>
      <c r="H16" s="1784">
        <f t="shared" si="1"/>
        <v>0</v>
      </c>
      <c r="I16" s="1818"/>
      <c r="J16" s="1819"/>
    </row>
    <row r="17" spans="1:10" ht="15.75">
      <c r="A17" s="1759">
        <v>2400</v>
      </c>
      <c r="B17" s="1806" t="s">
        <v>2077</v>
      </c>
      <c r="C17" s="1779"/>
      <c r="D17" s="1780"/>
      <c r="E17" s="1779"/>
      <c r="F17" s="1780"/>
      <c r="G17" s="1783">
        <f t="shared" si="1"/>
        <v>0</v>
      </c>
      <c r="H17" s="1784">
        <f t="shared" si="1"/>
        <v>0</v>
      </c>
      <c r="I17" s="1818"/>
      <c r="J17" s="1819"/>
    </row>
    <row r="18" spans="1:10" ht="15.75">
      <c r="A18" s="1759">
        <v>2500</v>
      </c>
      <c r="B18" s="1807" t="s">
        <v>2078</v>
      </c>
      <c r="C18" s="1779"/>
      <c r="D18" s="1780"/>
      <c r="E18" s="1779"/>
      <c r="F18" s="1780"/>
      <c r="G18" s="1785">
        <f t="shared" si="1"/>
        <v>0</v>
      </c>
      <c r="H18" s="1786">
        <f t="shared" si="1"/>
        <v>0</v>
      </c>
      <c r="I18" s="1818"/>
      <c r="J18" s="1819"/>
    </row>
    <row r="19" spans="1:10" ht="48" customHeight="1">
      <c r="A19" s="1759">
        <v>3000</v>
      </c>
      <c r="B19" s="1825" t="s">
        <v>2168</v>
      </c>
      <c r="C19" s="1779"/>
      <c r="D19" s="1780"/>
      <c r="E19" s="1779"/>
      <c r="F19" s="1780"/>
      <c r="G19" s="1776">
        <f t="shared" si="1"/>
        <v>0</v>
      </c>
      <c r="H19" s="1777">
        <f t="shared" si="1"/>
        <v>0</v>
      </c>
      <c r="I19" s="1818"/>
      <c r="J19" s="1819"/>
    </row>
    <row r="20" spans="1:10" ht="37.5" customHeight="1">
      <c r="A20" s="1759">
        <v>4000</v>
      </c>
      <c r="B20" s="1808" t="s">
        <v>2079</v>
      </c>
      <c r="C20" s="1779"/>
      <c r="D20" s="1780"/>
      <c r="E20" s="1779"/>
      <c r="F20" s="1780"/>
      <c r="G20" s="1776">
        <f t="shared" si="1"/>
        <v>0</v>
      </c>
      <c r="H20" s="1777">
        <f t="shared" si="1"/>
        <v>0</v>
      </c>
      <c r="I20" s="1818"/>
      <c r="J20" s="1819"/>
    </row>
    <row r="21" spans="1:10" ht="32.25" customHeight="1">
      <c r="A21" s="1759">
        <v>5000</v>
      </c>
      <c r="B21" s="1808" t="s">
        <v>2080</v>
      </c>
      <c r="C21" s="1779"/>
      <c r="D21" s="1780"/>
      <c r="E21" s="1779"/>
      <c r="F21" s="1780"/>
      <c r="G21" s="1776">
        <f t="shared" si="1"/>
        <v>0</v>
      </c>
      <c r="H21" s="1777">
        <f t="shared" si="1"/>
        <v>0</v>
      </c>
      <c r="I21" s="1818"/>
      <c r="J21" s="1819"/>
    </row>
    <row r="22" spans="1:10" ht="87.75" customHeight="1">
      <c r="A22" s="1759">
        <v>6000</v>
      </c>
      <c r="B22" s="1808" t="s">
        <v>2169</v>
      </c>
      <c r="C22" s="1779"/>
      <c r="D22" s="1780"/>
      <c r="E22" s="1779"/>
      <c r="F22" s="1780"/>
      <c r="G22" s="1776">
        <f>+C22+E22</f>
        <v>0</v>
      </c>
      <c r="H22" s="1777">
        <f>+D22+F22</f>
        <v>0</v>
      </c>
      <c r="I22" s="1818"/>
      <c r="J22" s="1819"/>
    </row>
    <row r="23" spans="1:10" ht="49.5" customHeight="1">
      <c r="A23" s="1759">
        <v>7000</v>
      </c>
      <c r="B23" s="1808" t="s">
        <v>2174</v>
      </c>
      <c r="C23" s="1779"/>
      <c r="D23" s="1780"/>
      <c r="E23" s="1779"/>
      <c r="F23" s="1780"/>
      <c r="G23" s="1776">
        <f t="shared" si="1"/>
        <v>0</v>
      </c>
      <c r="H23" s="1777">
        <f t="shared" si="1"/>
        <v>0</v>
      </c>
      <c r="I23" s="1818"/>
      <c r="J23" s="1819"/>
    </row>
    <row r="24" spans="1:10" ht="18.75" customHeight="1">
      <c r="A24" s="1759">
        <v>8000</v>
      </c>
      <c r="B24" s="1775" t="s">
        <v>2170</v>
      </c>
      <c r="C24" s="1776">
        <f>+C25+C26+C32</f>
        <v>0</v>
      </c>
      <c r="D24" s="1777">
        <f>+D25+D26+D32</f>
        <v>0</v>
      </c>
      <c r="E24" s="1776">
        <f>+E25+E26+E32</f>
        <v>0</v>
      </c>
      <c r="F24" s="1778">
        <f>+F25+F26+F32</f>
        <v>0</v>
      </c>
      <c r="G24" s="1776">
        <f t="shared" si="1"/>
        <v>0</v>
      </c>
      <c r="H24" s="1777">
        <f t="shared" si="1"/>
        <v>0</v>
      </c>
      <c r="I24" s="1816" t="s">
        <v>2136</v>
      </c>
      <c r="J24" s="1817" t="s">
        <v>2136</v>
      </c>
    </row>
    <row r="25" spans="1:10" ht="29.25" customHeight="1">
      <c r="A25" s="1759">
        <v>8100</v>
      </c>
      <c r="B25" s="1809" t="s">
        <v>2081</v>
      </c>
      <c r="C25" s="1779"/>
      <c r="D25" s="1780"/>
      <c r="E25" s="1779"/>
      <c r="F25" s="1780"/>
      <c r="G25" s="1787">
        <f>+C25+E25</f>
        <v>0</v>
      </c>
      <c r="H25" s="1788">
        <f>+D25+F25</f>
        <v>0</v>
      </c>
      <c r="I25" s="1818"/>
      <c r="J25" s="1819"/>
    </row>
    <row r="26" spans="1:10" ht="35.25" customHeight="1">
      <c r="A26" s="1759">
        <v>8200</v>
      </c>
      <c r="B26" s="1789" t="s">
        <v>2082</v>
      </c>
      <c r="C26" s="1776">
        <f>+C27+C28+C29+C30+C31</f>
        <v>0</v>
      </c>
      <c r="D26" s="1777">
        <f>+D27+D28+D29+D30+D31</f>
        <v>0</v>
      </c>
      <c r="E26" s="1776">
        <f>+E27+E28+E29+E30+E31</f>
        <v>0</v>
      </c>
      <c r="F26" s="1778">
        <f>+F27+F28+F29+F30+F31</f>
        <v>0</v>
      </c>
      <c r="G26" s="1776">
        <f t="shared" si="1"/>
        <v>0</v>
      </c>
      <c r="H26" s="1777">
        <f t="shared" si="1"/>
        <v>0</v>
      </c>
      <c r="I26" s="1816" t="s">
        <v>2136</v>
      </c>
      <c r="J26" s="1817" t="s">
        <v>2136</v>
      </c>
    </row>
    <row r="27" spans="1:10" ht="30.75" customHeight="1">
      <c r="A27" s="1759">
        <v>8210</v>
      </c>
      <c r="B27" s="1810" t="s">
        <v>2083</v>
      </c>
      <c r="C27" s="1779"/>
      <c r="D27" s="1780"/>
      <c r="E27" s="1779"/>
      <c r="F27" s="1780"/>
      <c r="G27" s="1790">
        <f t="shared" si="1"/>
        <v>0</v>
      </c>
      <c r="H27" s="1791">
        <f t="shared" si="1"/>
        <v>0</v>
      </c>
      <c r="I27" s="1818"/>
      <c r="J27" s="1819"/>
    </row>
    <row r="28" spans="1:10" ht="15.75">
      <c r="A28" s="1759">
        <v>8220</v>
      </c>
      <c r="B28" s="1806" t="s">
        <v>2084</v>
      </c>
      <c r="C28" s="1779"/>
      <c r="D28" s="1780"/>
      <c r="E28" s="1779"/>
      <c r="F28" s="1780"/>
      <c r="G28" s="1792">
        <f t="shared" si="1"/>
        <v>0</v>
      </c>
      <c r="H28" s="1793">
        <f t="shared" si="1"/>
        <v>0</v>
      </c>
      <c r="I28" s="1818"/>
      <c r="J28" s="1819"/>
    </row>
    <row r="29" spans="1:10" ht="30.75" customHeight="1">
      <c r="A29" s="1759">
        <v>8230</v>
      </c>
      <c r="B29" s="1806" t="s">
        <v>2085</v>
      </c>
      <c r="C29" s="1779"/>
      <c r="D29" s="1780"/>
      <c r="E29" s="1779"/>
      <c r="F29" s="1780"/>
      <c r="G29" s="1792">
        <f t="shared" si="1"/>
        <v>0</v>
      </c>
      <c r="H29" s="1793">
        <f t="shared" si="1"/>
        <v>0</v>
      </c>
      <c r="I29" s="1818"/>
      <c r="J29" s="1819"/>
    </row>
    <row r="30" spans="1:10" ht="15.75">
      <c r="A30" s="1759">
        <v>8240</v>
      </c>
      <c r="B30" s="1806" t="s">
        <v>2086</v>
      </c>
      <c r="C30" s="1779"/>
      <c r="D30" s="1780"/>
      <c r="E30" s="1779"/>
      <c r="F30" s="1780"/>
      <c r="G30" s="1792">
        <f t="shared" si="1"/>
        <v>0</v>
      </c>
      <c r="H30" s="1793">
        <f t="shared" si="1"/>
        <v>0</v>
      </c>
      <c r="I30" s="1818"/>
      <c r="J30" s="1819"/>
    </row>
    <row r="31" spans="1:10" ht="15.75">
      <c r="A31" s="1759">
        <v>8250</v>
      </c>
      <c r="B31" s="1806" t="s">
        <v>2087</v>
      </c>
      <c r="C31" s="1779"/>
      <c r="D31" s="1780"/>
      <c r="E31" s="1779"/>
      <c r="F31" s="1780"/>
      <c r="G31" s="1792">
        <f t="shared" si="1"/>
        <v>0</v>
      </c>
      <c r="H31" s="1793">
        <f t="shared" si="1"/>
        <v>0</v>
      </c>
      <c r="I31" s="1818"/>
      <c r="J31" s="1819"/>
    </row>
    <row r="32" spans="1:10" ht="18" customHeight="1" thickBot="1">
      <c r="A32" s="1759">
        <v>8300</v>
      </c>
      <c r="B32" s="1811" t="s">
        <v>2088</v>
      </c>
      <c r="C32" s="1779"/>
      <c r="D32" s="1780"/>
      <c r="E32" s="1779"/>
      <c r="F32" s="1780"/>
      <c r="G32" s="1794">
        <f t="shared" si="1"/>
        <v>0</v>
      </c>
      <c r="H32" s="1795">
        <f t="shared" si="1"/>
        <v>0</v>
      </c>
      <c r="I32" s="1818"/>
      <c r="J32" s="1819"/>
    </row>
    <row r="33" spans="1:10" ht="16.5" thickBot="1">
      <c r="A33" s="1759">
        <v>9999</v>
      </c>
      <c r="B33" s="1796" t="s">
        <v>2089</v>
      </c>
      <c r="C33" s="1797">
        <f>+C9+C13+C19+C20+C21+C22+C23+C24</f>
        <v>0</v>
      </c>
      <c r="D33" s="1798">
        <f>+D9+D13+D19+D20+D21+D22+D23+D24</f>
        <v>0</v>
      </c>
      <c r="E33" s="1799">
        <f>+E9+E13+E19+E20+E21+E22+E23+E24</f>
        <v>0</v>
      </c>
      <c r="F33" s="1800">
        <f>+F9+F13+F19+F20+F21+F22+F23+F24</f>
        <v>0</v>
      </c>
      <c r="G33" s="1797">
        <f>+C33+E33</f>
        <v>0</v>
      </c>
      <c r="H33" s="1798">
        <f>+D33+F33</f>
        <v>0</v>
      </c>
      <c r="I33" s="1820" t="s">
        <v>2136</v>
      </c>
      <c r="J33" s="1821" t="s">
        <v>2136</v>
      </c>
    </row>
    <row r="35" spans="1:9" ht="15.75">
      <c r="A35" s="1759">
        <v>99999</v>
      </c>
      <c r="B35" s="1801" t="s">
        <v>2090</v>
      </c>
      <c r="C35" s="1802">
        <f aca="true" t="shared" si="2" ref="C35:H35">+C8-C33</f>
        <v>-71918</v>
      </c>
      <c r="D35" s="1802">
        <f t="shared" si="2"/>
        <v>0</v>
      </c>
      <c r="E35" s="1802">
        <f t="shared" si="2"/>
        <v>0</v>
      </c>
      <c r="F35" s="1802">
        <f t="shared" si="2"/>
        <v>0</v>
      </c>
      <c r="G35" s="1802">
        <f t="shared" si="2"/>
        <v>-71918</v>
      </c>
      <c r="H35" s="1802">
        <f t="shared" si="2"/>
        <v>0</v>
      </c>
      <c r="I35" s="1802"/>
    </row>
    <row r="36" ht="15.75">
      <c r="A36" s="1803" t="s">
        <v>1967</v>
      </c>
    </row>
  </sheetData>
  <sheetProtection password="81B0" sheet="1"/>
  <mergeCells count="6">
    <mergeCell ref="B6:B7"/>
    <mergeCell ref="C6:C7"/>
    <mergeCell ref="E6:E7"/>
    <mergeCell ref="G6:G7"/>
    <mergeCell ref="I6:I7"/>
    <mergeCell ref="J6:J7"/>
  </mergeCells>
  <conditionalFormatting sqref="C5:H5">
    <cfRule type="cellIs" priority="2" dxfId="149" operator="equal">
      <formula>"НЕРАВНЕНИЕ!"</formula>
    </cfRule>
  </conditionalFormatting>
  <conditionalFormatting sqref="I5">
    <cfRule type="cellIs" priority="1" dxfId="149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14:F23 C10:F12 C25:F25 C27:F32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W77"/>
  <sheetViews>
    <sheetView zoomScalePageLayoutView="0" workbookViewId="0" topLeftCell="B1">
      <pane ySplit="7" topLeftCell="A8" activePane="bottomLeft" state="frozen"/>
      <selection pane="topLeft" activeCell="B1" sqref="B1"/>
      <selection pane="bottomLeft" activeCell="B1" sqref="B1:E1"/>
    </sheetView>
  </sheetViews>
  <sheetFormatPr defaultColWidth="9.00390625" defaultRowHeight="12.75"/>
  <cols>
    <col min="1" max="1" width="0" style="1589" hidden="1" customWidth="1"/>
    <col min="2" max="2" width="53.875" style="1589" customWidth="1"/>
    <col min="3" max="3" width="5.75390625" style="1589" customWidth="1"/>
    <col min="4" max="4" width="15.75390625" style="1589" customWidth="1"/>
    <col min="5" max="5" width="15.00390625" style="1589" customWidth="1"/>
    <col min="6" max="14" width="14.75390625" style="1589" hidden="1" customWidth="1"/>
    <col min="15" max="15" width="17.75390625" style="1589" hidden="1" customWidth="1"/>
    <col min="16" max="16384" width="9.125" style="1589" customWidth="1"/>
  </cols>
  <sheetData>
    <row r="1" spans="1:15" ht="37.5" customHeight="1">
      <c r="A1" s="1587">
        <v>1</v>
      </c>
      <c r="B1" s="2018" t="str">
        <f>CONCATENATE("ОЧАКВАНО ИЗПЪЛНЕНИЕ НА БЮДЖЕТА за ",OTCHET!$C$3," година")</f>
        <v>ОЧАКВАНО ИЗПЪЛНЕНИЕ НА БЮДЖЕТА за 2023 година</v>
      </c>
      <c r="C1" s="2018"/>
      <c r="D1" s="2018"/>
      <c r="E1" s="2018"/>
      <c r="F1" s="1588"/>
      <c r="G1" s="1588"/>
      <c r="H1" s="1588"/>
      <c r="I1" s="1588"/>
      <c r="J1" s="1588"/>
      <c r="K1" s="1588"/>
      <c r="L1" s="1588"/>
      <c r="M1" s="1588"/>
      <c r="N1" s="1588"/>
      <c r="O1" s="1588"/>
    </row>
    <row r="2" spans="1:15" ht="18" customHeight="1">
      <c r="A2" s="1587">
        <v>1</v>
      </c>
      <c r="B2" s="1590" t="str">
        <f>CONCATENATE("на ОБЩИНА :  ",$C$2)</f>
        <v>на ОБЩИНА :  Велико Търново</v>
      </c>
      <c r="C2" s="1591" t="str">
        <f>OTCHET!$B$12</f>
        <v>Велико Търново</v>
      </c>
      <c r="D2" s="1592"/>
      <c r="E2" s="1592"/>
      <c r="F2" s="1588"/>
      <c r="G2" s="1588"/>
      <c r="H2" s="1588"/>
      <c r="I2" s="1588"/>
      <c r="J2" s="1588"/>
      <c r="K2" s="1588"/>
      <c r="L2" s="1588"/>
      <c r="M2" s="1588"/>
      <c r="N2" s="1588"/>
      <c r="O2" s="1588"/>
    </row>
    <row r="3" spans="1:15" ht="18" customHeight="1" thickBot="1">
      <c r="A3" s="1587"/>
      <c r="B3" s="1590" t="str">
        <f>CONCATENATE("Код по ЕБК  :  ",$C$3)</f>
        <v>Код по ЕБК  :  5401</v>
      </c>
      <c r="C3" s="1593" t="str">
        <f>OTCHET!$F$12</f>
        <v>5401</v>
      </c>
      <c r="D3" s="1592"/>
      <c r="E3" s="1592"/>
      <c r="F3" s="1594"/>
      <c r="G3" s="1594"/>
      <c r="H3" s="1594"/>
      <c r="I3" s="1594"/>
      <c r="J3" s="1594"/>
      <c r="K3" s="1594"/>
      <c r="L3" s="1594"/>
      <c r="M3" s="1594"/>
      <c r="N3" s="1594"/>
      <c r="O3" s="1594"/>
    </row>
    <row r="4" spans="1:15" ht="64.5" customHeight="1" thickBot="1">
      <c r="A4" s="1587">
        <v>1</v>
      </c>
      <c r="B4" s="2019" t="s">
        <v>1927</v>
      </c>
      <c r="C4" s="2022" t="s">
        <v>62</v>
      </c>
      <c r="D4" s="1595" t="str">
        <f>CONCATENATE("Уточнен план за ",OTCHET!$C$3," г.")</f>
        <v>Уточнен план за 2023 г.</v>
      </c>
      <c r="E4" s="1596" t="s">
        <v>1928</v>
      </c>
      <c r="F4" s="2025" t="str">
        <f>CONCATENATE("Очаквано изпълнение на бюджета по месеци за ",OTCHET!$C$3,"г. (месечно изменение)")</f>
        <v>Очаквано изпълнение на бюджета по месеци за 2023г. (месечно изменение)</v>
      </c>
      <c r="G4" s="2026"/>
      <c r="H4" s="2026"/>
      <c r="I4" s="2026"/>
      <c r="J4" s="2026"/>
      <c r="K4" s="2026"/>
      <c r="L4" s="2026"/>
      <c r="M4" s="2026"/>
      <c r="N4" s="2027"/>
      <c r="O4" s="2028" t="str">
        <f>CONCATENATE("Очаквано изпълнение за ",OTCHET!$C$3," г. – общо")</f>
        <v>Очаквано изпълнение за 2023 г. – общо</v>
      </c>
    </row>
    <row r="5" spans="1:15" ht="12.75" customHeight="1" hidden="1">
      <c r="A5" s="1587">
        <v>1</v>
      </c>
      <c r="B5" s="2020"/>
      <c r="C5" s="2023"/>
      <c r="D5" s="1597">
        <v>0</v>
      </c>
      <c r="E5" s="1598">
        <v>3</v>
      </c>
      <c r="F5" s="1599">
        <v>4</v>
      </c>
      <c r="G5" s="1599">
        <v>5</v>
      </c>
      <c r="H5" s="1599">
        <v>6</v>
      </c>
      <c r="I5" s="1599">
        <v>7</v>
      </c>
      <c r="J5" s="1599">
        <v>8</v>
      </c>
      <c r="K5" s="1599">
        <v>9</v>
      </c>
      <c r="L5" s="1599">
        <v>10</v>
      </c>
      <c r="M5" s="1599">
        <v>11</v>
      </c>
      <c r="N5" s="1600">
        <v>12</v>
      </c>
      <c r="O5" s="2029"/>
    </row>
    <row r="6" spans="1:15" ht="26.25" thickBot="1">
      <c r="A6" s="1587">
        <v>1</v>
      </c>
      <c r="B6" s="2020"/>
      <c r="C6" s="2023"/>
      <c r="D6" s="1601"/>
      <c r="E6" s="1602" t="str">
        <f>OTCHET!$F$10</f>
        <v>юли</v>
      </c>
      <c r="F6" s="1603" t="s">
        <v>1635</v>
      </c>
      <c r="G6" s="1603" t="s">
        <v>1636</v>
      </c>
      <c r="H6" s="1603" t="s">
        <v>1637</v>
      </c>
      <c r="I6" s="1603" t="s">
        <v>1638</v>
      </c>
      <c r="J6" s="1603" t="s">
        <v>1639</v>
      </c>
      <c r="K6" s="1603" t="s">
        <v>1640</v>
      </c>
      <c r="L6" s="1603" t="s">
        <v>1641</v>
      </c>
      <c r="M6" s="1603" t="s">
        <v>1642</v>
      </c>
      <c r="N6" s="1604" t="s">
        <v>1643</v>
      </c>
      <c r="O6" s="1684" t="s">
        <v>1971</v>
      </c>
    </row>
    <row r="7" spans="1:15" ht="13.5" thickBot="1">
      <c r="A7" s="1587">
        <v>1</v>
      </c>
      <c r="B7" s="2021"/>
      <c r="C7" s="2024"/>
      <c r="D7" s="1605" t="s">
        <v>172</v>
      </c>
      <c r="E7" s="1606" t="s">
        <v>173</v>
      </c>
      <c r="F7" s="1607" t="s">
        <v>704</v>
      </c>
      <c r="G7" s="1607" t="s">
        <v>705</v>
      </c>
      <c r="H7" s="1607" t="s">
        <v>684</v>
      </c>
      <c r="I7" s="1607" t="s">
        <v>855</v>
      </c>
      <c r="J7" s="1607" t="s">
        <v>856</v>
      </c>
      <c r="K7" s="1607" t="s">
        <v>857</v>
      </c>
      <c r="L7" s="1607" t="s">
        <v>1929</v>
      </c>
      <c r="M7" s="1607" t="s">
        <v>1930</v>
      </c>
      <c r="N7" s="1607" t="s">
        <v>1931</v>
      </c>
      <c r="O7" s="1608"/>
    </row>
    <row r="8" spans="1:15" ht="25.5">
      <c r="A8" s="1587">
        <v>1</v>
      </c>
      <c r="B8" s="1609" t="s">
        <v>1932</v>
      </c>
      <c r="C8" s="1690">
        <v>9990</v>
      </c>
      <c r="D8" s="1610">
        <f>OTCHET!E167</f>
        <v>0</v>
      </c>
      <c r="E8" s="1610">
        <f>OTCHET!L167</f>
        <v>0</v>
      </c>
      <c r="F8" s="1685"/>
      <c r="G8" s="1685"/>
      <c r="H8" s="1685"/>
      <c r="I8" s="1685"/>
      <c r="J8" s="1685">
        <v>0</v>
      </c>
      <c r="K8" s="1685">
        <v>0</v>
      </c>
      <c r="L8" s="1685">
        <v>0</v>
      </c>
      <c r="M8" s="1685">
        <v>0</v>
      </c>
      <c r="N8" s="1685">
        <v>0</v>
      </c>
      <c r="O8" s="1611">
        <f>IF($E$6=$F$6,SUM($E8,$G8:$N8),IF($E$6=$G$6,SUM($E8,$H8:$N8),IF($E$6=$H$6,SUM($E8,$I8:$N8),IF($E$6=$I$6,SUM($E8,$J8:$N8),IF($E$6=$J$6,SUM($E8,$K8:$N8),IF($E$6=$K$6,SUM($E8,$L8:$N8),IF($E$6=$L$6,SUM($E8,$M8:$N8),IF($E$6=$M$6,$E8+$N8,E8+F8+G8+H8+I8+J8+K8+L8+M8+N8))))))))</f>
        <v>0</v>
      </c>
    </row>
    <row r="9" spans="1:15" ht="12.75">
      <c r="A9" s="1587">
        <v>1</v>
      </c>
      <c r="B9" s="1612" t="s">
        <v>1933</v>
      </c>
      <c r="C9" s="1613"/>
      <c r="D9" s="1614"/>
      <c r="E9" s="1614"/>
      <c r="F9" s="1614"/>
      <c r="G9" s="1614"/>
      <c r="H9" s="1614"/>
      <c r="I9" s="1614"/>
      <c r="J9" s="1614"/>
      <c r="K9" s="1614"/>
      <c r="L9" s="1614"/>
      <c r="M9" s="1614"/>
      <c r="N9" s="1614"/>
      <c r="O9" s="1615"/>
    </row>
    <row r="10" spans="1:15" ht="25.5">
      <c r="A10" s="1587"/>
      <c r="B10" s="1616" t="s">
        <v>1934</v>
      </c>
      <c r="C10" s="1617">
        <v>1304</v>
      </c>
      <c r="D10" s="1618">
        <f>OTCHET!$E$56</f>
        <v>0</v>
      </c>
      <c r="E10" s="1618">
        <f>OTCHET!$L$56</f>
        <v>0</v>
      </c>
      <c r="F10" s="1619"/>
      <c r="G10" s="1619"/>
      <c r="H10" s="1619"/>
      <c r="I10" s="1619"/>
      <c r="J10" s="1619"/>
      <c r="K10" s="1619"/>
      <c r="L10" s="1619"/>
      <c r="M10" s="1619"/>
      <c r="N10" s="1619"/>
      <c r="O10" s="1615">
        <f>SUM(E10:N10)</f>
        <v>0</v>
      </c>
    </row>
    <row r="11" spans="1:15" ht="12.75">
      <c r="A11" s="1620"/>
      <c r="B11" s="1621" t="s">
        <v>157</v>
      </c>
      <c r="C11" s="1617">
        <v>2400</v>
      </c>
      <c r="D11" s="1618">
        <f>OTCHET!$E$74</f>
        <v>0</v>
      </c>
      <c r="E11" s="1618">
        <f>OTCHET!$L$74</f>
        <v>0</v>
      </c>
      <c r="F11" s="1622"/>
      <c r="G11" s="1622"/>
      <c r="H11" s="1622"/>
      <c r="I11" s="1622"/>
      <c r="J11" s="1622">
        <v>0</v>
      </c>
      <c r="K11" s="1622">
        <v>0</v>
      </c>
      <c r="L11" s="1622">
        <v>0</v>
      </c>
      <c r="M11" s="1622">
        <v>0</v>
      </c>
      <c r="N11" s="1622">
        <v>0</v>
      </c>
      <c r="O11" s="1615">
        <f aca="true" t="shared" si="0" ref="O11:O18">SUM(E11:N11)</f>
        <v>0</v>
      </c>
    </row>
    <row r="12" spans="1:15" ht="12.75">
      <c r="A12" s="1620"/>
      <c r="B12" s="1621" t="s">
        <v>517</v>
      </c>
      <c r="C12" s="1617">
        <v>2500</v>
      </c>
      <c r="D12" s="1614">
        <f>OTCHET!$E$90</f>
        <v>0</v>
      </c>
      <c r="E12" s="1614">
        <f>OTCHET!$L$90</f>
        <v>0</v>
      </c>
      <c r="F12" s="1622"/>
      <c r="G12" s="1622"/>
      <c r="H12" s="1622"/>
      <c r="I12" s="1622"/>
      <c r="J12" s="1622"/>
      <c r="K12" s="1622"/>
      <c r="L12" s="1622"/>
      <c r="M12" s="1622"/>
      <c r="N12" s="1622"/>
      <c r="O12" s="1615">
        <f t="shared" si="0"/>
        <v>0</v>
      </c>
    </row>
    <row r="13" spans="1:15" ht="12.75">
      <c r="A13" s="1620">
        <v>0</v>
      </c>
      <c r="B13" s="1623" t="s">
        <v>1935</v>
      </c>
      <c r="C13" s="1617">
        <v>4000</v>
      </c>
      <c r="D13" s="1614">
        <f>OTCHET!$E$123</f>
        <v>0</v>
      </c>
      <c r="E13" s="1614">
        <f>OTCHET!$L$123</f>
        <v>0</v>
      </c>
      <c r="F13" s="1622"/>
      <c r="G13" s="1622"/>
      <c r="H13" s="1622"/>
      <c r="I13" s="1622"/>
      <c r="J13" s="1622"/>
      <c r="K13" s="1622"/>
      <c r="L13" s="1622"/>
      <c r="M13" s="1622"/>
      <c r="N13" s="1622"/>
      <c r="O13" s="1615">
        <f t="shared" si="0"/>
        <v>0</v>
      </c>
    </row>
    <row r="14" spans="1:15" ht="12.75">
      <c r="A14" s="1620">
        <v>0</v>
      </c>
      <c r="B14" s="1624" t="s">
        <v>726</v>
      </c>
      <c r="C14" s="1617">
        <v>4100</v>
      </c>
      <c r="D14" s="1618">
        <f>OTCHET!$E$135</f>
        <v>0</v>
      </c>
      <c r="E14" s="1618">
        <f>OTCHET!$L$135</f>
        <v>0</v>
      </c>
      <c r="F14" s="1619"/>
      <c r="G14" s="1619"/>
      <c r="H14" s="1619"/>
      <c r="I14" s="1619"/>
      <c r="J14" s="1619"/>
      <c r="K14" s="1619"/>
      <c r="L14" s="1619"/>
      <c r="M14" s="1619"/>
      <c r="N14" s="1619"/>
      <c r="O14" s="1615">
        <f t="shared" si="0"/>
        <v>0</v>
      </c>
    </row>
    <row r="15" spans="1:15" ht="12.75">
      <c r="A15" s="1620">
        <v>0</v>
      </c>
      <c r="B15" s="1625" t="s">
        <v>329</v>
      </c>
      <c r="C15" s="1617">
        <v>4500</v>
      </c>
      <c r="D15" s="1614">
        <f>OTCHET!$E$137</f>
        <v>0</v>
      </c>
      <c r="E15" s="1614">
        <f>OTCHET!$L$137</f>
        <v>0</v>
      </c>
      <c r="F15" s="1622"/>
      <c r="G15" s="1622"/>
      <c r="H15" s="1622"/>
      <c r="I15" s="1622"/>
      <c r="J15" s="1622"/>
      <c r="K15" s="1622"/>
      <c r="L15" s="1622"/>
      <c r="M15" s="1622"/>
      <c r="N15" s="1622"/>
      <c r="O15" s="1615">
        <f t="shared" si="0"/>
        <v>0</v>
      </c>
    </row>
    <row r="16" spans="1:15" ht="12.75">
      <c r="A16" s="1620">
        <v>0</v>
      </c>
      <c r="B16" s="1625" t="s">
        <v>332</v>
      </c>
      <c r="C16" s="1617">
        <v>4600</v>
      </c>
      <c r="D16" s="1614">
        <f>OTCHET!$E$140</f>
        <v>0</v>
      </c>
      <c r="E16" s="1614">
        <f>OTCHET!$L$140</f>
        <v>0</v>
      </c>
      <c r="F16" s="1622"/>
      <c r="G16" s="1622"/>
      <c r="H16" s="1622"/>
      <c r="I16" s="1622"/>
      <c r="J16" s="1622"/>
      <c r="K16" s="1622"/>
      <c r="L16" s="1622"/>
      <c r="M16" s="1622"/>
      <c r="N16" s="1622"/>
      <c r="O16" s="1615">
        <f t="shared" si="0"/>
        <v>0</v>
      </c>
    </row>
    <row r="17" spans="1:15" ht="25.5">
      <c r="A17" s="1620">
        <v>0</v>
      </c>
      <c r="B17" s="1625" t="s">
        <v>258</v>
      </c>
      <c r="C17" s="1617">
        <v>4700</v>
      </c>
      <c r="D17" s="1614">
        <f>OTCHET!$E$149</f>
        <v>0</v>
      </c>
      <c r="E17" s="1614">
        <f>OTCHET!$L$149</f>
        <v>0</v>
      </c>
      <c r="F17" s="1622"/>
      <c r="G17" s="1622"/>
      <c r="H17" s="1622"/>
      <c r="I17" s="1622"/>
      <c r="J17" s="1622"/>
      <c r="K17" s="1622"/>
      <c r="L17" s="1622"/>
      <c r="M17" s="1622"/>
      <c r="N17" s="1622"/>
      <c r="O17" s="1615">
        <f t="shared" si="0"/>
        <v>0</v>
      </c>
    </row>
    <row r="18" spans="1:15" ht="25.5">
      <c r="A18" s="1620">
        <v>0</v>
      </c>
      <c r="B18" s="1626" t="s">
        <v>259</v>
      </c>
      <c r="C18" s="1617">
        <v>4800</v>
      </c>
      <c r="D18" s="1627">
        <f>OTCHET!$E$158</f>
        <v>0</v>
      </c>
      <c r="E18" s="1627">
        <f>OTCHET!$L$158</f>
        <v>0</v>
      </c>
      <c r="F18" s="1628"/>
      <c r="G18" s="1628"/>
      <c r="H18" s="1628"/>
      <c r="I18" s="1628"/>
      <c r="J18" s="1628"/>
      <c r="K18" s="1628"/>
      <c r="L18" s="1628"/>
      <c r="M18" s="1628"/>
      <c r="N18" s="1628"/>
      <c r="O18" s="1615">
        <f t="shared" si="0"/>
        <v>0</v>
      </c>
    </row>
    <row r="19" spans="1:15" ht="12.75">
      <c r="A19" s="1587">
        <v>1</v>
      </c>
      <c r="B19" s="1629" t="s">
        <v>1936</v>
      </c>
      <c r="C19" s="1691">
        <v>9991</v>
      </c>
      <c r="D19" s="1630">
        <f>OTCHET!E301</f>
        <v>0</v>
      </c>
      <c r="E19" s="1630">
        <f>OTCHET!L301</f>
        <v>285774</v>
      </c>
      <c r="F19" s="1686"/>
      <c r="G19" s="1686"/>
      <c r="H19" s="1686"/>
      <c r="I19" s="1686"/>
      <c r="J19" s="1686">
        <v>0</v>
      </c>
      <c r="K19" s="1686">
        <v>0</v>
      </c>
      <c r="L19" s="1686">
        <v>0</v>
      </c>
      <c r="M19" s="1686">
        <v>0</v>
      </c>
      <c r="N19" s="1686">
        <v>0</v>
      </c>
      <c r="O19" s="1631">
        <f>IF($E$6=$F$6,SUM($E19,$G19:$N19),IF($E$6=$G$6,SUM($E19,$H19:$N19),IF($E$6=$H$6,SUM($E19,$I19:$N19),IF($E$6=$I$6,SUM($E19,$J19:$N19),IF($E$6=$J$6,SUM($E19,$K19:$N19),IF($E$6=$K$6,SUM($E19,$L19:$N19),IF($E$6=$L$6,SUM($E19,$M19:$N19),IF($E$6=$M$6,$E19+$N19,E19+F19+G19+H19+I19+J19+K19+L19+M19+N19))))))))</f>
        <v>285774</v>
      </c>
    </row>
    <row r="20" spans="1:15" ht="12.75">
      <c r="A20" s="1620"/>
      <c r="B20" s="1612" t="s">
        <v>1937</v>
      </c>
      <c r="C20" s="1632"/>
      <c r="D20" s="1614"/>
      <c r="E20" s="1614"/>
      <c r="F20" s="1614"/>
      <c r="G20" s="1614"/>
      <c r="H20" s="1614"/>
      <c r="I20" s="1614"/>
      <c r="J20" s="1614"/>
      <c r="K20" s="1614"/>
      <c r="L20" s="1614"/>
      <c r="M20" s="1614"/>
      <c r="N20" s="1614"/>
      <c r="O20" s="1615"/>
    </row>
    <row r="21" spans="1:15" ht="12.75">
      <c r="A21" s="1620"/>
      <c r="B21" s="1633" t="s">
        <v>1938</v>
      </c>
      <c r="C21" s="1689">
        <v>2000</v>
      </c>
      <c r="D21" s="1634">
        <f>+D22+D23</f>
        <v>0</v>
      </c>
      <c r="E21" s="1634">
        <f>+E22+E23</f>
        <v>0</v>
      </c>
      <c r="F21" s="1634">
        <f aca="true" t="shared" si="1" ref="F21:N21">+F22+F23</f>
        <v>0</v>
      </c>
      <c r="G21" s="1634">
        <f t="shared" si="1"/>
        <v>0</v>
      </c>
      <c r="H21" s="1634">
        <f t="shared" si="1"/>
        <v>0</v>
      </c>
      <c r="I21" s="1634">
        <f t="shared" si="1"/>
        <v>0</v>
      </c>
      <c r="J21" s="1634">
        <f t="shared" si="1"/>
        <v>0</v>
      </c>
      <c r="K21" s="1634">
        <f t="shared" si="1"/>
        <v>0</v>
      </c>
      <c r="L21" s="1634">
        <f t="shared" si="1"/>
        <v>0</v>
      </c>
      <c r="M21" s="1634">
        <f t="shared" si="1"/>
        <v>0</v>
      </c>
      <c r="N21" s="1634">
        <f t="shared" si="1"/>
        <v>0</v>
      </c>
      <c r="O21" s="1634">
        <f>IF($E$6=$F$6,SUM($E21,$G21:$N21),IF($E$6=$G$6,SUM($E21,$H21:$N21),IF($E$6=$H$6,SUM($E21,$I21:$N21),IF($E$6=$I$6,SUM($E21,$J21:$N21),IF($E$6=$J$6,SUM($E21,$K21:$N21),IF($E$6=$K$6,SUM($E21,$L21:$N21),IF($E$6=$L$6,SUM($E21,$M21:$N21),IF($E$6=$M$6,$E21+$N21,E21+F21+G21+H21+I21+J21+K21+L21+M21+N21))))))))</f>
        <v>0</v>
      </c>
    </row>
    <row r="22" spans="1:15" ht="12.75">
      <c r="A22" s="1620"/>
      <c r="B22" s="1635" t="s">
        <v>1939</v>
      </c>
      <c r="C22" s="1636">
        <v>2100</v>
      </c>
      <c r="D22" s="1614">
        <f>SUM(OTCHET!$E$227,OTCHET!$E$233,OTCHET!$E$240)</f>
        <v>0</v>
      </c>
      <c r="E22" s="1614">
        <f>SUM(OTCHET!$L$227,OTCHET!$L$233,OTCHET!$L$240)</f>
        <v>0</v>
      </c>
      <c r="F22" s="1622"/>
      <c r="G22" s="1622"/>
      <c r="H22" s="1622"/>
      <c r="I22" s="1622"/>
      <c r="J22" s="1622"/>
      <c r="K22" s="1622"/>
      <c r="L22" s="1622"/>
      <c r="M22" s="1622"/>
      <c r="N22" s="1622"/>
      <c r="O22" s="1615">
        <f aca="true" t="shared" si="2" ref="O22:O30">SUM(E22:N22)</f>
        <v>0</v>
      </c>
    </row>
    <row r="23" spans="1:15" ht="12.75">
      <c r="A23" s="1620"/>
      <c r="B23" s="1637" t="s">
        <v>1940</v>
      </c>
      <c r="C23" s="1636">
        <v>2600</v>
      </c>
      <c r="D23" s="1614">
        <f>SUM(OTCHET!$E$236,OTCHET!$E$237,OTCHET!$E$238,OTCHET!$E$239)</f>
        <v>0</v>
      </c>
      <c r="E23" s="1614">
        <f>SUM(OTCHET!$L$236,OTCHET!$L$237,OTCHET!$L$238,OTCHET!$L$239)</f>
        <v>0</v>
      </c>
      <c r="F23" s="1622"/>
      <c r="G23" s="1622"/>
      <c r="H23" s="1622"/>
      <c r="I23" s="1622"/>
      <c r="J23" s="1622"/>
      <c r="K23" s="1622"/>
      <c r="L23" s="1622"/>
      <c r="M23" s="1622"/>
      <c r="N23" s="1622"/>
      <c r="O23" s="1615">
        <f t="shared" si="2"/>
        <v>0</v>
      </c>
    </row>
    <row r="24" spans="1:15" ht="25.5">
      <c r="A24" s="1620">
        <v>0</v>
      </c>
      <c r="B24" s="1635" t="s">
        <v>231</v>
      </c>
      <c r="C24" s="1617">
        <v>4200</v>
      </c>
      <c r="D24" s="1638">
        <f>OTCHET!$E$258</f>
        <v>0</v>
      </c>
      <c r="E24" s="1638">
        <f>OTCHET!$L$258</f>
        <v>0</v>
      </c>
      <c r="F24" s="1639"/>
      <c r="G24" s="1639"/>
      <c r="H24" s="1639"/>
      <c r="I24" s="1639"/>
      <c r="J24" s="1639"/>
      <c r="K24" s="1639"/>
      <c r="L24" s="1639"/>
      <c r="M24" s="1639"/>
      <c r="N24" s="1639"/>
      <c r="O24" s="1615">
        <f t="shared" si="2"/>
        <v>0</v>
      </c>
    </row>
    <row r="25" spans="1:15" ht="25.5">
      <c r="A25" s="1620">
        <v>0</v>
      </c>
      <c r="B25" s="1640" t="s">
        <v>1941</v>
      </c>
      <c r="C25" s="1617">
        <v>4300</v>
      </c>
      <c r="D25" s="1638">
        <f>OTCHET!$E$265</f>
        <v>0</v>
      </c>
      <c r="E25" s="1638">
        <f>OTCHET!$L$265</f>
        <v>0</v>
      </c>
      <c r="F25" s="1639"/>
      <c r="G25" s="1639"/>
      <c r="H25" s="1639"/>
      <c r="I25" s="1639"/>
      <c r="J25" s="1639"/>
      <c r="K25" s="1639"/>
      <c r="L25" s="1639"/>
      <c r="M25" s="1639"/>
      <c r="N25" s="1639"/>
      <c r="O25" s="1615">
        <f t="shared" si="2"/>
        <v>0</v>
      </c>
    </row>
    <row r="26" spans="1:15" ht="12.75">
      <c r="A26" s="1620">
        <v>0</v>
      </c>
      <c r="B26" s="1635" t="s">
        <v>242</v>
      </c>
      <c r="C26" s="1617">
        <v>5100</v>
      </c>
      <c r="D26" s="1638">
        <f>OTCHET!$E$275</f>
        <v>0</v>
      </c>
      <c r="E26" s="1638">
        <f>OTCHET!$L$275</f>
        <v>0</v>
      </c>
      <c r="F26" s="1639"/>
      <c r="G26" s="1639"/>
      <c r="H26" s="1639"/>
      <c r="I26" s="1639"/>
      <c r="J26" s="1639"/>
      <c r="K26" s="1639"/>
      <c r="L26" s="1639"/>
      <c r="M26" s="1639"/>
      <c r="N26" s="1639"/>
      <c r="O26" s="1615">
        <f t="shared" si="2"/>
        <v>0</v>
      </c>
    </row>
    <row r="27" spans="1:15" ht="12.75">
      <c r="A27" s="1620">
        <v>0</v>
      </c>
      <c r="B27" s="1635" t="s">
        <v>243</v>
      </c>
      <c r="C27" s="1617">
        <v>5200</v>
      </c>
      <c r="D27" s="1638">
        <f>OTCHET!$E$276</f>
        <v>0</v>
      </c>
      <c r="E27" s="1638">
        <f>OTCHET!$L$276</f>
        <v>0</v>
      </c>
      <c r="F27" s="1639"/>
      <c r="G27" s="1639"/>
      <c r="H27" s="1639"/>
      <c r="I27" s="1639"/>
      <c r="J27" s="1639"/>
      <c r="K27" s="1639"/>
      <c r="L27" s="1639"/>
      <c r="M27" s="1639"/>
      <c r="N27" s="1639"/>
      <c r="O27" s="1615">
        <f t="shared" si="2"/>
        <v>0</v>
      </c>
    </row>
    <row r="28" spans="1:15" ht="12.75">
      <c r="A28" s="1620">
        <v>0</v>
      </c>
      <c r="B28" s="1635" t="s">
        <v>615</v>
      </c>
      <c r="C28" s="1617">
        <v>5300</v>
      </c>
      <c r="D28" s="1638">
        <f>OTCHET!$E$284</f>
        <v>0</v>
      </c>
      <c r="E28" s="1638">
        <f>OTCHET!$L$284</f>
        <v>0</v>
      </c>
      <c r="F28" s="1639"/>
      <c r="G28" s="1639"/>
      <c r="H28" s="1639"/>
      <c r="I28" s="1639"/>
      <c r="J28" s="1639"/>
      <c r="K28" s="1639"/>
      <c r="L28" s="1639"/>
      <c r="M28" s="1639"/>
      <c r="N28" s="1639"/>
      <c r="O28" s="1615">
        <f t="shared" si="2"/>
        <v>0</v>
      </c>
    </row>
    <row r="29" spans="1:15" ht="12.75">
      <c r="A29" s="1620">
        <v>0</v>
      </c>
      <c r="B29" s="1635" t="s">
        <v>673</v>
      </c>
      <c r="C29" s="1617">
        <v>5400</v>
      </c>
      <c r="D29" s="1638">
        <f>OTCHET!$E$287</f>
        <v>0</v>
      </c>
      <c r="E29" s="1638">
        <f>OTCHET!$L$287</f>
        <v>0</v>
      </c>
      <c r="F29" s="1639"/>
      <c r="G29" s="1639"/>
      <c r="H29" s="1639"/>
      <c r="I29" s="1639"/>
      <c r="J29" s="1639"/>
      <c r="K29" s="1639"/>
      <c r="L29" s="1639"/>
      <c r="M29" s="1639"/>
      <c r="N29" s="1639"/>
      <c r="O29" s="1615">
        <f t="shared" si="2"/>
        <v>0</v>
      </c>
    </row>
    <row r="30" spans="1:15" ht="12.75">
      <c r="A30" s="1620">
        <v>0</v>
      </c>
      <c r="B30" s="1641" t="s">
        <v>674</v>
      </c>
      <c r="C30" s="1617">
        <v>5500</v>
      </c>
      <c r="D30" s="1642">
        <f>OTCHET!$E$288</f>
        <v>0</v>
      </c>
      <c r="E30" s="1642">
        <f>OTCHET!$L$288</f>
        <v>0</v>
      </c>
      <c r="F30" s="1643"/>
      <c r="G30" s="1643"/>
      <c r="H30" s="1643"/>
      <c r="I30" s="1643"/>
      <c r="J30" s="1643"/>
      <c r="K30" s="1643"/>
      <c r="L30" s="1643"/>
      <c r="M30" s="1643"/>
      <c r="N30" s="1643"/>
      <c r="O30" s="1615">
        <f t="shared" si="2"/>
        <v>0</v>
      </c>
    </row>
    <row r="31" spans="1:15" ht="38.25">
      <c r="A31" s="1644">
        <v>1</v>
      </c>
      <c r="B31" s="1645" t="s">
        <v>1942</v>
      </c>
      <c r="C31" s="1692">
        <v>9992</v>
      </c>
      <c r="D31" s="1630">
        <f>OTCHET!E419+OTCHET!E429</f>
        <v>0</v>
      </c>
      <c r="E31" s="1630">
        <f>OTCHET!L419+OTCHET!L429</f>
        <v>357270</v>
      </c>
      <c r="F31" s="1686"/>
      <c r="G31" s="1686"/>
      <c r="H31" s="1686"/>
      <c r="I31" s="1686"/>
      <c r="J31" s="1686">
        <v>0</v>
      </c>
      <c r="K31" s="1686">
        <v>0</v>
      </c>
      <c r="L31" s="1686">
        <v>0</v>
      </c>
      <c r="M31" s="1686">
        <v>0</v>
      </c>
      <c r="N31" s="1686">
        <v>0</v>
      </c>
      <c r="O31" s="1631">
        <f>IF($E$6=$F$6,SUM($E31,$G31:$N31),IF($E$6=$G$6,SUM($E31,$H31:$N31),IF($E$6=$H$6,SUM($E31,$I31:$N31),IF($E$6=$I$6,SUM($E31,$J31:$N31),IF($E$6=$J$6,SUM($E31,$K31:$N31),IF($E$6=$K$6,SUM($E31,$L31:$N31),IF($E$6=$L$6,SUM($E31,$M31:$N31),IF($E$6=$M$6,$E31+$N31,E31+F31+G31+H31+I31+J31+K31+L31+M31+N31))))))))</f>
        <v>357270</v>
      </c>
    </row>
    <row r="32" spans="1:15" ht="12.75">
      <c r="A32" s="1644">
        <v>1</v>
      </c>
      <c r="B32" s="1646" t="s">
        <v>1933</v>
      </c>
      <c r="C32" s="1647"/>
      <c r="D32" s="1638"/>
      <c r="E32" s="1638"/>
      <c r="F32" s="1638"/>
      <c r="G32" s="1638"/>
      <c r="H32" s="1638"/>
      <c r="I32" s="1638"/>
      <c r="J32" s="1638"/>
      <c r="K32" s="1638"/>
      <c r="L32" s="1638"/>
      <c r="M32" s="1638"/>
      <c r="N32" s="1638"/>
      <c r="O32" s="1615"/>
    </row>
    <row r="33" spans="1:15" ht="25.5">
      <c r="A33" s="1587">
        <v>1</v>
      </c>
      <c r="B33" s="1641" t="s">
        <v>1943</v>
      </c>
      <c r="C33" s="1617">
        <v>7600</v>
      </c>
      <c r="D33" s="1627">
        <f>OTCHET!$E$424</f>
        <v>0</v>
      </c>
      <c r="E33" s="1627">
        <f>OTCHET!$L$424</f>
        <v>0</v>
      </c>
      <c r="F33" s="1628"/>
      <c r="G33" s="1628"/>
      <c r="H33" s="1628"/>
      <c r="I33" s="1628"/>
      <c r="J33" s="1628"/>
      <c r="K33" s="1628"/>
      <c r="L33" s="1628"/>
      <c r="M33" s="1628"/>
      <c r="N33" s="1628"/>
      <c r="O33" s="1615">
        <f>SUM(E33:N33)</f>
        <v>0</v>
      </c>
    </row>
    <row r="34" spans="1:15" ht="12.75">
      <c r="A34" s="1587">
        <v>1</v>
      </c>
      <c r="B34" s="1648" t="s">
        <v>1944</v>
      </c>
      <c r="C34" s="1649"/>
      <c r="D34" s="1650">
        <f aca="true" t="shared" si="3" ref="D34:O34">+D8+D31-D19</f>
        <v>0</v>
      </c>
      <c r="E34" s="1650">
        <f t="shared" si="3"/>
        <v>71496</v>
      </c>
      <c r="F34" s="1650">
        <f t="shared" si="3"/>
        <v>0</v>
      </c>
      <c r="G34" s="1650">
        <f t="shared" si="3"/>
        <v>0</v>
      </c>
      <c r="H34" s="1650">
        <f t="shared" si="3"/>
        <v>0</v>
      </c>
      <c r="I34" s="1650">
        <f t="shared" si="3"/>
        <v>0</v>
      </c>
      <c r="J34" s="1650">
        <f t="shared" si="3"/>
        <v>0</v>
      </c>
      <c r="K34" s="1650">
        <f t="shared" si="3"/>
        <v>0</v>
      </c>
      <c r="L34" s="1650">
        <f t="shared" si="3"/>
        <v>0</v>
      </c>
      <c r="M34" s="1650">
        <f t="shared" si="3"/>
        <v>0</v>
      </c>
      <c r="N34" s="1650">
        <f t="shared" si="3"/>
        <v>0</v>
      </c>
      <c r="O34" s="1650">
        <f t="shared" si="3"/>
        <v>71496</v>
      </c>
    </row>
    <row r="35" spans="1:15" ht="15.75">
      <c r="A35" s="1587">
        <v>1</v>
      </c>
      <c r="B35" s="1651" t="s">
        <v>1945</v>
      </c>
      <c r="C35" s="1652"/>
      <c r="D35" s="1653">
        <f>+D34+D36</f>
        <v>0</v>
      </c>
      <c r="E35" s="1653">
        <f aca="true" t="shared" si="4" ref="E35:O35">+E34+E36</f>
        <v>0</v>
      </c>
      <c r="F35" s="1653">
        <f t="shared" si="4"/>
        <v>0</v>
      </c>
      <c r="G35" s="1653">
        <f t="shared" si="4"/>
        <v>0</v>
      </c>
      <c r="H35" s="1653">
        <f t="shared" si="4"/>
        <v>0</v>
      </c>
      <c r="I35" s="1653">
        <f t="shared" si="4"/>
        <v>0</v>
      </c>
      <c r="J35" s="1653">
        <f t="shared" si="4"/>
        <v>0</v>
      </c>
      <c r="K35" s="1653">
        <f t="shared" si="4"/>
        <v>0</v>
      </c>
      <c r="L35" s="1653">
        <f t="shared" si="4"/>
        <v>0</v>
      </c>
      <c r="M35" s="1653">
        <f t="shared" si="4"/>
        <v>0</v>
      </c>
      <c r="N35" s="1653">
        <f t="shared" si="4"/>
        <v>0</v>
      </c>
      <c r="O35" s="1653">
        <f t="shared" si="4"/>
        <v>0</v>
      </c>
    </row>
    <row r="36" spans="1:15" ht="25.5">
      <c r="A36" s="1654">
        <v>1</v>
      </c>
      <c r="B36" s="1655" t="s">
        <v>1946</v>
      </c>
      <c r="C36" s="1691">
        <v>9993</v>
      </c>
      <c r="D36" s="1656">
        <f>OTCHET!E597</f>
        <v>0</v>
      </c>
      <c r="E36" s="1656">
        <f>OTCHET!L597</f>
        <v>-71496</v>
      </c>
      <c r="F36" s="1687"/>
      <c r="G36" s="1687"/>
      <c r="H36" s="1687"/>
      <c r="I36" s="1687"/>
      <c r="J36" s="1687">
        <v>0</v>
      </c>
      <c r="K36" s="1687">
        <v>0</v>
      </c>
      <c r="L36" s="1687">
        <v>0</v>
      </c>
      <c r="M36" s="1687">
        <v>0</v>
      </c>
      <c r="N36" s="1687">
        <v>0</v>
      </c>
      <c r="O36" s="1657">
        <f>IF($E$6=$F$6,SUM($E36,$G36:$N36),IF($E$6=$G$6,SUM($E36,$H36:$N36),IF($E$6=$H$6,SUM($E36,$I36:$N36),IF($E$6=$I$6,SUM($E36,$J36:$N36),IF($E$6=$J$6,SUM($E36,$K36:$N36),IF($E$6=$K$6,SUM($E36,$L36:$N36),IF($E$6=$L$6,SUM($E36,$M36:$N36),IF($E$6=$M$6,$E36+$N36,E36+F36+G36+H36+I36+J36+K36+L36+M36+N36))))))))</f>
        <v>-71496</v>
      </c>
    </row>
    <row r="37" spans="1:15" ht="12.75">
      <c r="A37" s="1654">
        <v>1</v>
      </c>
      <c r="B37" s="1658" t="s">
        <v>1947</v>
      </c>
      <c r="C37" s="1659"/>
      <c r="D37" s="1660"/>
      <c r="E37" s="1660"/>
      <c r="F37" s="1660"/>
      <c r="G37" s="1660"/>
      <c r="H37" s="1660"/>
      <c r="I37" s="1660"/>
      <c r="J37" s="1660"/>
      <c r="K37" s="1660"/>
      <c r="L37" s="1660"/>
      <c r="M37" s="1660"/>
      <c r="N37" s="1660"/>
      <c r="O37" s="1661"/>
    </row>
    <row r="38" spans="1:15" ht="12.75">
      <c r="A38" s="1620">
        <v>0</v>
      </c>
      <c r="B38" s="1662" t="s">
        <v>755</v>
      </c>
      <c r="C38" s="1617">
        <v>7000</v>
      </c>
      <c r="D38" s="1663">
        <f>OTCHET!$E$461</f>
        <v>0</v>
      </c>
      <c r="E38" s="1663">
        <f>OTCHET!$L$461</f>
        <v>0</v>
      </c>
      <c r="F38" s="1664"/>
      <c r="G38" s="1664"/>
      <c r="H38" s="1664"/>
      <c r="I38" s="1664"/>
      <c r="J38" s="1664"/>
      <c r="K38" s="1664"/>
      <c r="L38" s="1664"/>
      <c r="M38" s="1664"/>
      <c r="N38" s="1664"/>
      <c r="O38" s="1615">
        <f>SUM(E38:N38)</f>
        <v>0</v>
      </c>
    </row>
    <row r="39" spans="1:15" ht="12.75">
      <c r="A39" s="1620">
        <v>0</v>
      </c>
      <c r="B39" s="1665" t="s">
        <v>1994</v>
      </c>
      <c r="C39" s="1617">
        <v>7200</v>
      </c>
      <c r="D39" s="1663">
        <f>OTCHET!$E$468</f>
        <v>0</v>
      </c>
      <c r="E39" s="1663">
        <f>OTCHET!$L$468</f>
        <v>0</v>
      </c>
      <c r="F39" s="1664"/>
      <c r="G39" s="1664"/>
      <c r="H39" s="1664"/>
      <c r="I39" s="1664"/>
      <c r="J39" s="1664"/>
      <c r="K39" s="1664"/>
      <c r="L39" s="1664"/>
      <c r="M39" s="1664"/>
      <c r="N39" s="1664"/>
      <c r="O39" s="1615">
        <f>SUM(E39:N39)</f>
        <v>0</v>
      </c>
    </row>
    <row r="40" spans="1:15" ht="12.75">
      <c r="A40" s="1620">
        <v>0</v>
      </c>
      <c r="B40" s="1666" t="s">
        <v>1948</v>
      </c>
      <c r="C40" s="1617">
        <v>8000</v>
      </c>
      <c r="D40" s="1667">
        <f aca="true" t="shared" si="5" ref="D40:N40">+D41+D42</f>
        <v>0</v>
      </c>
      <c r="E40" s="1667">
        <f t="shared" si="5"/>
        <v>0</v>
      </c>
      <c r="F40" s="1667">
        <f t="shared" si="5"/>
        <v>0</v>
      </c>
      <c r="G40" s="1667">
        <f t="shared" si="5"/>
        <v>0</v>
      </c>
      <c r="H40" s="1667">
        <f t="shared" si="5"/>
        <v>0</v>
      </c>
      <c r="I40" s="1667">
        <f t="shared" si="5"/>
        <v>0</v>
      </c>
      <c r="J40" s="1667">
        <f t="shared" si="5"/>
        <v>0</v>
      </c>
      <c r="K40" s="1667">
        <f t="shared" si="5"/>
        <v>0</v>
      </c>
      <c r="L40" s="1667">
        <f t="shared" si="5"/>
        <v>0</v>
      </c>
      <c r="M40" s="1667">
        <f t="shared" si="5"/>
        <v>0</v>
      </c>
      <c r="N40" s="1667">
        <f t="shared" si="5"/>
        <v>0</v>
      </c>
      <c r="O40" s="1668">
        <f>IF($E$6=$F$6,SUM($E40,$G40:$N40),IF($E$6=$G$6,SUM($E40,$H40:$N40),IF($E$6=$H$6,SUM($E40,$I40:$N40),IF($E$6=$I$6,SUM($E40,$J40:$N40),IF($E$6=$J$6,SUM($E40,$K40:$N40),IF($E$6=$K$6,SUM($E40,$L40:$N40),IF($E$6=$L$6,SUM($E40,$M40:$N40),IF($E$6=$M$6,$E40+$N40,E40+F40+G40+H40+I40+J40+K40+L40+M40+N40))))))))</f>
        <v>0</v>
      </c>
    </row>
    <row r="41" spans="1:15" ht="25.5">
      <c r="A41" s="1620">
        <v>0</v>
      </c>
      <c r="B41" s="1669" t="s">
        <v>1977</v>
      </c>
      <c r="C41" s="1636">
        <v>8011</v>
      </c>
      <c r="D41" s="1614">
        <f>SUM(OTCHET!$E$482,OTCHET!$E$483,OTCHET!$E$486,OTCHET!$E$487,OTCHET!$E$490,OTCHET!$E$491,OTCHET!$E$495)</f>
        <v>0</v>
      </c>
      <c r="E41" s="1614">
        <f>SUM(OTCHET!$L$482,OTCHET!$L$483,OTCHET!$L$486,OTCHET!$L$487,OTCHET!$L$490,OTCHET!$L$491,OTCHET!$L$495)</f>
        <v>0</v>
      </c>
      <c r="F41" s="1622"/>
      <c r="G41" s="1622"/>
      <c r="H41" s="1622"/>
      <c r="I41" s="1622"/>
      <c r="J41" s="1622"/>
      <c r="K41" s="1622"/>
      <c r="L41" s="1622"/>
      <c r="M41" s="1622"/>
      <c r="N41" s="1622"/>
      <c r="O41" s="1615">
        <f>SUM(E41:N41)</f>
        <v>0</v>
      </c>
    </row>
    <row r="42" spans="1:15" ht="25.5">
      <c r="A42" s="1620">
        <v>0</v>
      </c>
      <c r="B42" s="1670" t="s">
        <v>1976</v>
      </c>
      <c r="C42" s="1636">
        <v>8017</v>
      </c>
      <c r="D42" s="1614">
        <f>SUM(OTCHET!$E$484,OTCHET!$E$485,OTCHET!$E$488,OTCHET!$E$489,OTCHET!$E$492,OTCHET!$E$493,OTCHET!$E$496)</f>
        <v>0</v>
      </c>
      <c r="E42" s="1614">
        <f>SUM(OTCHET!$L$484,OTCHET!$L$485,OTCHET!$L$488,OTCHET!$L$489,OTCHET!$L$492,OTCHET!$L$493,OTCHET!$L$496)</f>
        <v>0</v>
      </c>
      <c r="F42" s="1622"/>
      <c r="G42" s="1622"/>
      <c r="H42" s="1622"/>
      <c r="I42" s="1622"/>
      <c r="J42" s="1622"/>
      <c r="K42" s="1622"/>
      <c r="L42" s="1622"/>
      <c r="M42" s="1622"/>
      <c r="N42" s="1622"/>
      <c r="O42" s="1615">
        <f>SUM(E42:N42)</f>
        <v>0</v>
      </c>
    </row>
    <row r="43" spans="1:15" ht="12.75">
      <c r="A43" s="1620">
        <v>0</v>
      </c>
      <c r="B43" s="1666" t="s">
        <v>1949</v>
      </c>
      <c r="C43" s="1617">
        <v>8300</v>
      </c>
      <c r="D43" s="1634">
        <f>SUM(D44:D47)</f>
        <v>0</v>
      </c>
      <c r="E43" s="1634">
        <f aca="true" t="shared" si="6" ref="E43:N43">SUM(E44:E47)</f>
        <v>0</v>
      </c>
      <c r="F43" s="1634">
        <f t="shared" si="6"/>
        <v>0</v>
      </c>
      <c r="G43" s="1634">
        <f t="shared" si="6"/>
        <v>0</v>
      </c>
      <c r="H43" s="1634">
        <f t="shared" si="6"/>
        <v>0</v>
      </c>
      <c r="I43" s="1634">
        <f t="shared" si="6"/>
        <v>0</v>
      </c>
      <c r="J43" s="1634">
        <f t="shared" si="6"/>
        <v>0</v>
      </c>
      <c r="K43" s="1634">
        <f t="shared" si="6"/>
        <v>0</v>
      </c>
      <c r="L43" s="1634">
        <f t="shared" si="6"/>
        <v>0</v>
      </c>
      <c r="M43" s="1634">
        <f t="shared" si="6"/>
        <v>0</v>
      </c>
      <c r="N43" s="1634">
        <f t="shared" si="6"/>
        <v>0</v>
      </c>
      <c r="O43" s="1671">
        <f>IF($E$6=$F$6,SUM($E43,$G43:$N43),IF($E$6=$G$6,SUM($E43,$H43:$N43),IF($E$6=$H$6,SUM($E43,$I43:$N43),IF($E$6=$I$6,SUM($E43,$J43:$N43),IF($E$6=$J$6,SUM($E43,$K43:$N43),IF($E$6=$K$6,SUM($E43,$L43:$N43),IF($E$6=$L$6,SUM($E43,$M43:$N43),IF($E$6=$M$6,$E43+$N43,E43+F43+G43+H43+I43+J43+K43+L43+M43+N43))))))))</f>
        <v>0</v>
      </c>
    </row>
    <row r="44" spans="1:15" ht="12.75">
      <c r="A44" s="1620"/>
      <c r="B44" s="1669" t="s">
        <v>1975</v>
      </c>
      <c r="C44" s="1636">
        <v>8311</v>
      </c>
      <c r="D44" s="1614">
        <f>SUM(OTCHET!$E$504,OTCHET!$E$505)</f>
        <v>0</v>
      </c>
      <c r="E44" s="1614">
        <f>SUM(OTCHET!$L$504,OTCHET!$L$505)</f>
        <v>0</v>
      </c>
      <c r="F44" s="1622"/>
      <c r="G44" s="1622"/>
      <c r="H44" s="1622"/>
      <c r="I44" s="1622"/>
      <c r="J44" s="1622"/>
      <c r="K44" s="1622"/>
      <c r="L44" s="1622"/>
      <c r="M44" s="1622"/>
      <c r="N44" s="1622"/>
      <c r="O44" s="1615">
        <f aca="true" t="shared" si="7" ref="O44:O52">SUM(E44:N44)</f>
        <v>0</v>
      </c>
    </row>
    <row r="45" spans="1:15" ht="25.5">
      <c r="A45" s="1620"/>
      <c r="B45" s="1670" t="s">
        <v>1974</v>
      </c>
      <c r="C45" s="1636">
        <v>8321</v>
      </c>
      <c r="D45" s="1614">
        <f>SUM(OTCHET!$E$506,OTCHET!$E$507)</f>
        <v>0</v>
      </c>
      <c r="E45" s="1614">
        <f>SUM(OTCHET!$L$506,OTCHET!$L$507)</f>
        <v>0</v>
      </c>
      <c r="F45" s="1622"/>
      <c r="G45" s="1622"/>
      <c r="H45" s="1622"/>
      <c r="I45" s="1622"/>
      <c r="J45" s="1622"/>
      <c r="K45" s="1622"/>
      <c r="L45" s="1622"/>
      <c r="M45" s="1622"/>
      <c r="N45" s="1622"/>
      <c r="O45" s="1615">
        <f t="shared" si="7"/>
        <v>0</v>
      </c>
    </row>
    <row r="46" spans="1:15" ht="25.5">
      <c r="A46" s="1620"/>
      <c r="B46" s="1669" t="s">
        <v>1973</v>
      </c>
      <c r="C46" s="1636">
        <v>8371</v>
      </c>
      <c r="D46" s="1614">
        <f>SUM(OTCHET!$E$508,OTCHET!$E$509)</f>
        <v>0</v>
      </c>
      <c r="E46" s="1614">
        <f>SUM(OTCHET!$L$508,OTCHET!$L$509)</f>
        <v>0</v>
      </c>
      <c r="F46" s="1622"/>
      <c r="G46" s="1622"/>
      <c r="H46" s="1622"/>
      <c r="I46" s="1622"/>
      <c r="J46" s="1622"/>
      <c r="K46" s="1622"/>
      <c r="L46" s="1622"/>
      <c r="M46" s="1622"/>
      <c r="N46" s="1622"/>
      <c r="O46" s="1615">
        <f t="shared" si="7"/>
        <v>0</v>
      </c>
    </row>
    <row r="47" spans="1:15" ht="25.5">
      <c r="A47" s="1620"/>
      <c r="B47" s="1670" t="s">
        <v>1972</v>
      </c>
      <c r="C47" s="1636">
        <v>8381</v>
      </c>
      <c r="D47" s="1614">
        <f>SUM(OTCHET!$E$510,OTCHET!$E$511)</f>
        <v>0</v>
      </c>
      <c r="E47" s="1614">
        <f>SUM(OTCHET!$L$510,OTCHET!$L$511)</f>
        <v>0</v>
      </c>
      <c r="F47" s="1622"/>
      <c r="G47" s="1622"/>
      <c r="H47" s="1622"/>
      <c r="I47" s="1622"/>
      <c r="J47" s="1622"/>
      <c r="K47" s="1622"/>
      <c r="L47" s="1622"/>
      <c r="M47" s="1622"/>
      <c r="N47" s="1622"/>
      <c r="O47" s="1615">
        <f t="shared" si="7"/>
        <v>0</v>
      </c>
    </row>
    <row r="48" spans="1:15" ht="12.75">
      <c r="A48" s="1620"/>
      <c r="B48" s="1672" t="s">
        <v>33</v>
      </c>
      <c r="C48" s="1617">
        <v>8500</v>
      </c>
      <c r="D48" s="1614">
        <f>OTCHET!$E$512</f>
        <v>0</v>
      </c>
      <c r="E48" s="1614">
        <f>OTCHET!$L$512</f>
        <v>0</v>
      </c>
      <c r="F48" s="1622"/>
      <c r="G48" s="1622"/>
      <c r="H48" s="1622"/>
      <c r="I48" s="1622"/>
      <c r="J48" s="1622"/>
      <c r="K48" s="1622"/>
      <c r="L48" s="1622"/>
      <c r="M48" s="1622"/>
      <c r="N48" s="1622"/>
      <c r="O48" s="1615">
        <f t="shared" si="7"/>
        <v>0</v>
      </c>
    </row>
    <row r="49" spans="1:15" ht="12.75">
      <c r="A49" s="1620"/>
      <c r="B49" s="1672" t="s">
        <v>37</v>
      </c>
      <c r="C49" s="1617">
        <v>8600</v>
      </c>
      <c r="D49" s="1614">
        <f>OTCHET!$E$516</f>
        <v>0</v>
      </c>
      <c r="E49" s="1614">
        <f>OTCHET!$L$516</f>
        <v>0</v>
      </c>
      <c r="F49" s="1622"/>
      <c r="G49" s="1622"/>
      <c r="H49" s="1622"/>
      <c r="I49" s="1622"/>
      <c r="J49" s="1622"/>
      <c r="K49" s="1622"/>
      <c r="L49" s="1622"/>
      <c r="M49" s="1622"/>
      <c r="N49" s="1622"/>
      <c r="O49" s="1615">
        <f t="shared" si="7"/>
        <v>0</v>
      </c>
    </row>
    <row r="50" spans="1:15" ht="25.5">
      <c r="A50" s="1620">
        <v>0</v>
      </c>
      <c r="B50" s="1673" t="s">
        <v>1950</v>
      </c>
      <c r="C50" s="1617">
        <v>8800</v>
      </c>
      <c r="D50" s="1614">
        <f>OTCHET!$E$524</f>
        <v>0</v>
      </c>
      <c r="E50" s="1614">
        <f>OTCHET!$L$524</f>
        <v>422</v>
      </c>
      <c r="F50" s="1622"/>
      <c r="G50" s="1622"/>
      <c r="H50" s="1622"/>
      <c r="I50" s="1622"/>
      <c r="J50" s="1622">
        <v>0</v>
      </c>
      <c r="K50" s="1622">
        <v>0</v>
      </c>
      <c r="L50" s="1622">
        <v>0</v>
      </c>
      <c r="M50" s="1622">
        <v>0</v>
      </c>
      <c r="N50" s="1622">
        <v>0</v>
      </c>
      <c r="O50" s="1615">
        <f t="shared" si="7"/>
        <v>422</v>
      </c>
    </row>
    <row r="51" spans="1:15" ht="12.75">
      <c r="A51" s="1620">
        <v>0</v>
      </c>
      <c r="B51" s="1673" t="s">
        <v>1951</v>
      </c>
      <c r="C51" s="1617">
        <v>9000</v>
      </c>
      <c r="D51" s="1614">
        <f>OTCHET!$E$535</f>
        <v>0</v>
      </c>
      <c r="E51" s="1614">
        <f>OTCHET!$L$535</f>
        <v>0</v>
      </c>
      <c r="F51" s="1622"/>
      <c r="G51" s="1622"/>
      <c r="H51" s="1622"/>
      <c r="I51" s="1622"/>
      <c r="J51" s="1622"/>
      <c r="K51" s="1622"/>
      <c r="L51" s="1622"/>
      <c r="M51" s="1622"/>
      <c r="N51" s="1622"/>
      <c r="O51" s="1615">
        <f t="shared" si="7"/>
        <v>0</v>
      </c>
    </row>
    <row r="52" spans="1:15" ht="25.5">
      <c r="A52" s="1620"/>
      <c r="B52" s="1673" t="s">
        <v>1952</v>
      </c>
      <c r="C52" s="1617">
        <v>9100</v>
      </c>
      <c r="D52" s="1614">
        <f>OTCHET!$E$536</f>
        <v>0</v>
      </c>
      <c r="E52" s="1614">
        <f>OTCHET!$L$536</f>
        <v>0</v>
      </c>
      <c r="F52" s="1622"/>
      <c r="G52" s="1622"/>
      <c r="H52" s="1622"/>
      <c r="I52" s="1622"/>
      <c r="J52" s="1622"/>
      <c r="K52" s="1622"/>
      <c r="L52" s="1622"/>
      <c r="M52" s="1622"/>
      <c r="N52" s="1622"/>
      <c r="O52" s="1615">
        <f t="shared" si="7"/>
        <v>0</v>
      </c>
    </row>
    <row r="53" spans="1:15" ht="12.75">
      <c r="A53" s="1620">
        <v>0</v>
      </c>
      <c r="B53" s="1674" t="s">
        <v>1953</v>
      </c>
      <c r="C53" s="1617">
        <v>9300</v>
      </c>
      <c r="D53" s="1667">
        <f>SUM(D54:D63)</f>
        <v>0</v>
      </c>
      <c r="E53" s="1667">
        <f aca="true" t="shared" si="8" ref="E53:N53">SUM(E54:E63)</f>
        <v>0</v>
      </c>
      <c r="F53" s="1667">
        <f t="shared" si="8"/>
        <v>0</v>
      </c>
      <c r="G53" s="1667">
        <f t="shared" si="8"/>
        <v>0</v>
      </c>
      <c r="H53" s="1667">
        <f t="shared" si="8"/>
        <v>0</v>
      </c>
      <c r="I53" s="1667">
        <f t="shared" si="8"/>
        <v>0</v>
      </c>
      <c r="J53" s="1667">
        <f t="shared" si="8"/>
        <v>0</v>
      </c>
      <c r="K53" s="1667">
        <f t="shared" si="8"/>
        <v>0</v>
      </c>
      <c r="L53" s="1667">
        <f t="shared" si="8"/>
        <v>0</v>
      </c>
      <c r="M53" s="1667">
        <f t="shared" si="8"/>
        <v>0</v>
      </c>
      <c r="N53" s="1667">
        <f t="shared" si="8"/>
        <v>0</v>
      </c>
      <c r="O53" s="1668">
        <f>IF($E$6=$F$6,SUM($E53,$G53:$N53),IF($E$6=$G$6,SUM($E53,$H53:$N53),IF($E$6=$H$6,SUM($E53,$I53:$N53),IF($E$6=$I$6,SUM($E53,$J53:$N53),IF($E$6=$J$6,SUM($E53,$K53:$N53),IF($E$6=$K$6,SUM($E53,$L53:$N53),IF($E$6=$L$6,SUM($E53,$M53:$N53),IF($E$6=$M$6,$E53+$N53,E53+F53+G53+H53+I53+J53+K53+L53+M53+N53))))))))</f>
        <v>0</v>
      </c>
    </row>
    <row r="54" spans="1:15" ht="25.5">
      <c r="A54" s="1620">
        <v>0</v>
      </c>
      <c r="B54" s="1669" t="s">
        <v>1954</v>
      </c>
      <c r="C54" s="1617">
        <v>9301</v>
      </c>
      <c r="D54" s="1614">
        <f>OTCHET!$E$545</f>
        <v>0</v>
      </c>
      <c r="E54" s="1614">
        <f>OTCHET!$L$545</f>
        <v>0</v>
      </c>
      <c r="F54" s="1622"/>
      <c r="G54" s="1622"/>
      <c r="H54" s="1622"/>
      <c r="I54" s="1622"/>
      <c r="J54" s="1622"/>
      <c r="K54" s="1622"/>
      <c r="L54" s="1622"/>
      <c r="M54" s="1622"/>
      <c r="N54" s="1622"/>
      <c r="O54" s="1615">
        <f aca="true" t="shared" si="9" ref="O54:O63">SUM(E54:N54)</f>
        <v>0</v>
      </c>
    </row>
    <row r="55" spans="1:15" ht="25.5">
      <c r="A55" s="1620">
        <v>0</v>
      </c>
      <c r="B55" s="1669" t="s">
        <v>1955</v>
      </c>
      <c r="C55" s="1617">
        <v>9310</v>
      </c>
      <c r="D55" s="1614">
        <f>OTCHET!$E$546</f>
        <v>0</v>
      </c>
      <c r="E55" s="1614">
        <f>OTCHET!$L$546</f>
        <v>0</v>
      </c>
      <c r="F55" s="1622"/>
      <c r="G55" s="1622"/>
      <c r="H55" s="1622"/>
      <c r="I55" s="1622"/>
      <c r="J55" s="1622"/>
      <c r="K55" s="1622"/>
      <c r="L55" s="1622"/>
      <c r="M55" s="1622"/>
      <c r="N55" s="1622"/>
      <c r="O55" s="1615">
        <f t="shared" si="9"/>
        <v>0</v>
      </c>
    </row>
    <row r="56" spans="1:15" ht="12.75">
      <c r="A56" s="1620">
        <v>0</v>
      </c>
      <c r="B56" s="1669" t="s">
        <v>1956</v>
      </c>
      <c r="C56" s="1617">
        <v>9317</v>
      </c>
      <c r="D56" s="1614">
        <f>OTCHET!$E$547</f>
        <v>0</v>
      </c>
      <c r="E56" s="1614">
        <f>OTCHET!$L$547</f>
        <v>0</v>
      </c>
      <c r="F56" s="1622"/>
      <c r="G56" s="1622"/>
      <c r="H56" s="1622"/>
      <c r="I56" s="1622"/>
      <c r="J56" s="1622"/>
      <c r="K56" s="1622"/>
      <c r="L56" s="1622"/>
      <c r="M56" s="1622"/>
      <c r="N56" s="1622"/>
      <c r="O56" s="1615">
        <f t="shared" si="9"/>
        <v>0</v>
      </c>
    </row>
    <row r="57" spans="1:15" ht="12.75">
      <c r="A57" s="1620">
        <v>0</v>
      </c>
      <c r="B57" s="1669" t="s">
        <v>1957</v>
      </c>
      <c r="C57" s="1617">
        <v>9318</v>
      </c>
      <c r="D57" s="1614">
        <f>OTCHET!$E$548</f>
        <v>0</v>
      </c>
      <c r="E57" s="1614">
        <f>OTCHET!$L$548</f>
        <v>0</v>
      </c>
      <c r="F57" s="1622"/>
      <c r="G57" s="1622"/>
      <c r="H57" s="1622"/>
      <c r="I57" s="1622"/>
      <c r="J57" s="1622"/>
      <c r="K57" s="1622"/>
      <c r="L57" s="1622"/>
      <c r="M57" s="1622"/>
      <c r="N57" s="1622"/>
      <c r="O57" s="1615">
        <f t="shared" si="9"/>
        <v>0</v>
      </c>
    </row>
    <row r="58" spans="1:15" ht="38.25">
      <c r="A58" s="1620">
        <v>0</v>
      </c>
      <c r="B58" s="1669" t="s">
        <v>1958</v>
      </c>
      <c r="C58" s="1617">
        <v>9336</v>
      </c>
      <c r="D58" s="1614">
        <f>OTCHET!$E$558</f>
        <v>0</v>
      </c>
      <c r="E58" s="1614">
        <f>OTCHET!$L$558</f>
        <v>0</v>
      </c>
      <c r="F58" s="1622"/>
      <c r="G58" s="1622"/>
      <c r="H58" s="1622"/>
      <c r="I58" s="1622"/>
      <c r="J58" s="1622"/>
      <c r="K58" s="1622"/>
      <c r="L58" s="1622"/>
      <c r="M58" s="1622"/>
      <c r="N58" s="1622"/>
      <c r="O58" s="1615">
        <f t="shared" si="9"/>
        <v>0</v>
      </c>
    </row>
    <row r="59" spans="1:15" ht="38.25">
      <c r="A59" s="1620">
        <v>0</v>
      </c>
      <c r="B59" s="1669" t="s">
        <v>1959</v>
      </c>
      <c r="C59" s="1617">
        <v>9337</v>
      </c>
      <c r="D59" s="1614">
        <f>OTCHET!$E$559</f>
        <v>0</v>
      </c>
      <c r="E59" s="1614">
        <f>OTCHET!$L$559</f>
        <v>0</v>
      </c>
      <c r="F59" s="1622"/>
      <c r="G59" s="1622"/>
      <c r="H59" s="1622"/>
      <c r="I59" s="1622"/>
      <c r="J59" s="1622"/>
      <c r="K59" s="1622"/>
      <c r="L59" s="1622"/>
      <c r="M59" s="1622"/>
      <c r="N59" s="1622"/>
      <c r="O59" s="1615">
        <f t="shared" si="9"/>
        <v>0</v>
      </c>
    </row>
    <row r="60" spans="1:15" ht="12.75">
      <c r="A60" s="1620">
        <v>0</v>
      </c>
      <c r="B60" s="1669" t="s">
        <v>1960</v>
      </c>
      <c r="C60" s="1617">
        <v>9338</v>
      </c>
      <c r="D60" s="1614">
        <f>OTCHET!$E$560</f>
        <v>0</v>
      </c>
      <c r="E60" s="1614">
        <f>OTCHET!$L$560</f>
        <v>0</v>
      </c>
      <c r="F60" s="1622"/>
      <c r="G60" s="1622"/>
      <c r="H60" s="1622"/>
      <c r="I60" s="1622"/>
      <c r="J60" s="1622"/>
      <c r="K60" s="1622"/>
      <c r="L60" s="1622"/>
      <c r="M60" s="1622"/>
      <c r="N60" s="1622"/>
      <c r="O60" s="1615">
        <f t="shared" si="9"/>
        <v>0</v>
      </c>
    </row>
    <row r="61" spans="1:15" ht="12.75">
      <c r="A61" s="1620">
        <v>0</v>
      </c>
      <c r="B61" s="1669" t="s">
        <v>1961</v>
      </c>
      <c r="C61" s="1617">
        <v>9339</v>
      </c>
      <c r="D61" s="1614">
        <f>OTCHET!$E$561</f>
        <v>0</v>
      </c>
      <c r="E61" s="1614">
        <f>OTCHET!$L$561</f>
        <v>0</v>
      </c>
      <c r="F61" s="1622"/>
      <c r="G61" s="1622"/>
      <c r="H61" s="1622"/>
      <c r="I61" s="1622"/>
      <c r="J61" s="1622"/>
      <c r="K61" s="1622"/>
      <c r="L61" s="1622"/>
      <c r="M61" s="1622"/>
      <c r="N61" s="1622"/>
      <c r="O61" s="1615">
        <f t="shared" si="9"/>
        <v>0</v>
      </c>
    </row>
    <row r="62" spans="1:15" ht="25.5">
      <c r="A62" s="1620">
        <v>0</v>
      </c>
      <c r="B62" s="1669" t="s">
        <v>1962</v>
      </c>
      <c r="C62" s="1617">
        <v>9395</v>
      </c>
      <c r="D62" s="1614">
        <f>OTCHET!$E$564</f>
        <v>0</v>
      </c>
      <c r="E62" s="1614">
        <f>OTCHET!$L$564</f>
        <v>0</v>
      </c>
      <c r="F62" s="1622"/>
      <c r="G62" s="1622"/>
      <c r="H62" s="1622"/>
      <c r="I62" s="1622"/>
      <c r="J62" s="1622"/>
      <c r="K62" s="1622"/>
      <c r="L62" s="1622"/>
      <c r="M62" s="1622"/>
      <c r="N62" s="1622"/>
      <c r="O62" s="1615">
        <f t="shared" si="9"/>
        <v>0</v>
      </c>
    </row>
    <row r="63" spans="1:15" ht="25.5">
      <c r="A63" s="1620">
        <v>0</v>
      </c>
      <c r="B63" s="1669" t="s">
        <v>1963</v>
      </c>
      <c r="C63" s="1617">
        <v>9396</v>
      </c>
      <c r="D63" s="1614">
        <f>OTCHET!$E$565</f>
        <v>0</v>
      </c>
      <c r="E63" s="1614">
        <f>OTCHET!$L$565</f>
        <v>0</v>
      </c>
      <c r="F63" s="1622"/>
      <c r="G63" s="1622"/>
      <c r="H63" s="1622"/>
      <c r="I63" s="1622"/>
      <c r="J63" s="1622"/>
      <c r="K63" s="1622"/>
      <c r="L63" s="1622"/>
      <c r="M63" s="1622"/>
      <c r="N63" s="1622"/>
      <c r="O63" s="1615">
        <f t="shared" si="9"/>
        <v>0</v>
      </c>
    </row>
    <row r="64" spans="1:15" ht="12.75">
      <c r="A64" s="1620">
        <v>0</v>
      </c>
      <c r="B64" s="1666" t="s">
        <v>1964</v>
      </c>
      <c r="C64" s="1617">
        <v>9500</v>
      </c>
      <c r="D64" s="1667">
        <f>+D65+D68+D66+D67</f>
        <v>0</v>
      </c>
      <c r="E64" s="1667">
        <f aca="true" t="shared" si="10" ref="E64:N64">+E65+E68+E66+E67</f>
        <v>-71918</v>
      </c>
      <c r="F64" s="1667">
        <f t="shared" si="10"/>
        <v>0</v>
      </c>
      <c r="G64" s="1667">
        <f t="shared" si="10"/>
        <v>0</v>
      </c>
      <c r="H64" s="1667">
        <f t="shared" si="10"/>
        <v>0</v>
      </c>
      <c r="I64" s="1667">
        <f t="shared" si="10"/>
        <v>0</v>
      </c>
      <c r="J64" s="1667">
        <f t="shared" si="10"/>
        <v>0</v>
      </c>
      <c r="K64" s="1667">
        <f t="shared" si="10"/>
        <v>0</v>
      </c>
      <c r="L64" s="1667">
        <f t="shared" si="10"/>
        <v>0</v>
      </c>
      <c r="M64" s="1667">
        <f t="shared" si="10"/>
        <v>0</v>
      </c>
      <c r="N64" s="1667">
        <f t="shared" si="10"/>
        <v>0</v>
      </c>
      <c r="O64" s="1668">
        <f>IF($E$6=$F$6,SUM($E64,$G64:$N64),IF($E$6=$G$6,SUM($E64,$H64:$N64),IF($E$6=$H$6,SUM($E64,$I64:$N64),IF($E$6=$I$6,SUM($E64,$J64:$N64),IF($E$6=$J$6,SUM($E64,$K64:$N64),IF($E$6=$K$6,SUM($E64,$L64:$N64),IF($E$6=$L$6,SUM($E64,$M64:$N64),IF($E$6=$M$6,$E64+$N64,E64+F64+G64+H64+I64+J64+K64+L64+M64+N64))))))))</f>
        <v>-71918</v>
      </c>
    </row>
    <row r="65" spans="1:15" ht="25.5">
      <c r="A65" s="1620">
        <v>0</v>
      </c>
      <c r="B65" s="1669" t="s">
        <v>2172</v>
      </c>
      <c r="C65" s="1636">
        <v>9501</v>
      </c>
      <c r="D65" s="1614">
        <f>SUM(OTCHET!$E$567:OTCHET!$E$572,OTCHET!$E$587:OTCHET!$E$588)</f>
        <v>0</v>
      </c>
      <c r="E65" s="1614">
        <f>SUM(OTCHET!$L$567:OTCHET!$L$572,OTCHET!$L$587:OTCHET!$L$588)</f>
        <v>0</v>
      </c>
      <c r="F65" s="1614"/>
      <c r="G65" s="1614"/>
      <c r="H65" s="1614"/>
      <c r="I65" s="1614"/>
      <c r="J65" s="1614"/>
      <c r="K65" s="1614"/>
      <c r="L65" s="1614"/>
      <c r="M65" s="1614"/>
      <c r="N65" s="1614"/>
      <c r="O65" s="1615">
        <f>$E$65</f>
        <v>0</v>
      </c>
    </row>
    <row r="66" spans="1:15" ht="25.5">
      <c r="A66" s="1620"/>
      <c r="B66" s="1670" t="s">
        <v>2173</v>
      </c>
      <c r="C66" s="1636">
        <v>9507</v>
      </c>
      <c r="D66" s="1614">
        <f>SUM(OTCHET!$E$573:OTCHET!$E$578,OTCHET!$E$589:OTCHET!$E$590)</f>
        <v>0</v>
      </c>
      <c r="E66" s="1614">
        <f>SUM(OTCHET!$L$573:OTCHET!$L$578,OTCHET!$L$589:OTCHET!$L$590)</f>
        <v>-71918</v>
      </c>
      <c r="F66" s="1622"/>
      <c r="G66" s="1622"/>
      <c r="H66" s="1622"/>
      <c r="I66" s="1622"/>
      <c r="J66" s="1622">
        <v>0</v>
      </c>
      <c r="K66" s="1622">
        <v>0</v>
      </c>
      <c r="L66" s="1622">
        <v>0</v>
      </c>
      <c r="M66" s="1622">
        <v>0</v>
      </c>
      <c r="N66" s="1622">
        <v>0</v>
      </c>
      <c r="O66" s="1615">
        <f>SUM(E66:N66)</f>
        <v>-71918</v>
      </c>
    </row>
    <row r="67" spans="1:15" ht="12.75">
      <c r="A67" s="1620"/>
      <c r="B67" s="1670" t="s">
        <v>1965</v>
      </c>
      <c r="C67" s="1617">
        <v>9513</v>
      </c>
      <c r="D67" s="1614">
        <f>OTCHET!$E$579</f>
        <v>0</v>
      </c>
      <c r="E67" s="1614">
        <f>OTCHET!$L$579</f>
        <v>0</v>
      </c>
      <c r="F67" s="1622"/>
      <c r="G67" s="1622"/>
      <c r="H67" s="1622"/>
      <c r="I67" s="1622"/>
      <c r="J67" s="1622"/>
      <c r="K67" s="1622"/>
      <c r="L67" s="1622"/>
      <c r="M67" s="1622"/>
      <c r="N67" s="1622"/>
      <c r="O67" s="1615">
        <f>SUM(E67:N67)</f>
        <v>0</v>
      </c>
    </row>
    <row r="68" spans="1:15" ht="26.25" thickBot="1">
      <c r="A68" s="1620">
        <v>0</v>
      </c>
      <c r="B68" s="1675" t="s">
        <v>1966</v>
      </c>
      <c r="C68" s="1676">
        <v>9514</v>
      </c>
      <c r="D68" s="1677">
        <f>OTCHET!$E$580</f>
        <v>0</v>
      </c>
      <c r="E68" s="1677">
        <f>OTCHET!$L$580</f>
        <v>0</v>
      </c>
      <c r="F68" s="1678"/>
      <c r="G68" s="1678"/>
      <c r="H68" s="1678"/>
      <c r="I68" s="1678"/>
      <c r="J68" s="1678"/>
      <c r="K68" s="1678"/>
      <c r="L68" s="1678"/>
      <c r="M68" s="1678"/>
      <c r="N68" s="1678"/>
      <c r="O68" s="1679">
        <f>SUM(E68:N68)</f>
        <v>0</v>
      </c>
    </row>
    <row r="69" ht="12.75">
      <c r="C69" s="1680" t="s">
        <v>1967</v>
      </c>
    </row>
    <row r="71" ht="15.75">
      <c r="B71" s="1681" t="s">
        <v>1968</v>
      </c>
    </row>
    <row r="72" spans="2:15" ht="28.5" customHeight="1">
      <c r="B72" s="2030" t="s">
        <v>1969</v>
      </c>
      <c r="C72" s="2030"/>
      <c r="D72" s="2030"/>
      <c r="E72" s="2030"/>
      <c r="F72" s="2030"/>
      <c r="G72" s="2030"/>
      <c r="H72" s="2030"/>
      <c r="I72" s="2030"/>
      <c r="J72" s="2030"/>
      <c r="K72" s="2030"/>
      <c r="L72" s="2030"/>
      <c r="M72" s="2030"/>
      <c r="N72" s="2030"/>
      <c r="O72" s="2030"/>
    </row>
    <row r="73" spans="2:23" ht="63" customHeight="1">
      <c r="B73" s="2030" t="s">
        <v>2176</v>
      </c>
      <c r="C73" s="2030"/>
      <c r="D73" s="2030"/>
      <c r="E73" s="2030"/>
      <c r="F73" s="2030"/>
      <c r="G73" s="2030"/>
      <c r="H73" s="2030"/>
      <c r="I73" s="2030"/>
      <c r="J73" s="2030"/>
      <c r="K73" s="2030"/>
      <c r="L73" s="2030"/>
      <c r="M73" s="2030"/>
      <c r="N73" s="2030"/>
      <c r="O73" s="2030"/>
      <c r="P73" s="1682"/>
      <c r="Q73" s="1682"/>
      <c r="R73" s="1682"/>
      <c r="S73" s="1682"/>
      <c r="T73" s="1682"/>
      <c r="U73" s="1682"/>
      <c r="V73" s="1682"/>
      <c r="W73" s="1682"/>
    </row>
    <row r="74" spans="2:23" ht="31.5" customHeight="1">
      <c r="B74" s="2030" t="s">
        <v>2177</v>
      </c>
      <c r="C74" s="2030"/>
      <c r="D74" s="2030"/>
      <c r="E74" s="2030"/>
      <c r="F74" s="2030"/>
      <c r="G74" s="2030"/>
      <c r="H74" s="2030"/>
      <c r="I74" s="2030"/>
      <c r="J74" s="2030"/>
      <c r="K74" s="2030"/>
      <c r="L74" s="2030"/>
      <c r="M74" s="2030"/>
      <c r="N74" s="2030"/>
      <c r="O74" s="2030"/>
      <c r="P74" s="1682"/>
      <c r="Q74" s="1682"/>
      <c r="R74" s="1682"/>
      <c r="S74" s="1682"/>
      <c r="T74" s="1682"/>
      <c r="U74" s="1682"/>
      <c r="V74" s="1682"/>
      <c r="W74" s="1682"/>
    </row>
    <row r="75" spans="2:23" ht="55.5" customHeight="1">
      <c r="B75" s="2030" t="s">
        <v>1980</v>
      </c>
      <c r="C75" s="2030"/>
      <c r="D75" s="2030"/>
      <c r="E75" s="2030"/>
      <c r="F75" s="2030"/>
      <c r="G75" s="2030"/>
      <c r="H75" s="2030"/>
      <c r="I75" s="2030"/>
      <c r="J75" s="2030"/>
      <c r="K75" s="2030"/>
      <c r="L75" s="2030"/>
      <c r="M75" s="2030"/>
      <c r="N75" s="2030"/>
      <c r="O75" s="2030"/>
      <c r="P75" s="1682"/>
      <c r="Q75" s="1682"/>
      <c r="R75" s="1682"/>
      <c r="S75" s="1682"/>
      <c r="T75" s="1682"/>
      <c r="U75" s="1682"/>
      <c r="V75" s="1682"/>
      <c r="W75" s="1682"/>
    </row>
    <row r="76" spans="2:23" ht="33.75" customHeight="1">
      <c r="B76" s="2030" t="s">
        <v>1970</v>
      </c>
      <c r="C76" s="2030"/>
      <c r="D76" s="2030"/>
      <c r="E76" s="2030"/>
      <c r="F76" s="2030"/>
      <c r="G76" s="2030"/>
      <c r="H76" s="2030"/>
      <c r="I76" s="2030"/>
      <c r="J76" s="2030"/>
      <c r="K76" s="2030"/>
      <c r="L76" s="2030"/>
      <c r="M76" s="2030"/>
      <c r="N76" s="2030"/>
      <c r="O76" s="2030"/>
      <c r="P76" s="1682"/>
      <c r="Q76" s="1682"/>
      <c r="R76" s="1682"/>
      <c r="S76" s="1682"/>
      <c r="T76" s="1682"/>
      <c r="U76" s="1682"/>
      <c r="V76" s="1682"/>
      <c r="W76" s="1682"/>
    </row>
    <row r="77" spans="2:23" ht="32.25" customHeight="1">
      <c r="B77" s="2030" t="s">
        <v>2178</v>
      </c>
      <c r="C77" s="2030"/>
      <c r="D77" s="2030"/>
      <c r="E77" s="2030"/>
      <c r="F77" s="2030"/>
      <c r="G77" s="2030"/>
      <c r="H77" s="2030"/>
      <c r="I77" s="2030"/>
      <c r="J77" s="2030"/>
      <c r="K77" s="2030"/>
      <c r="L77" s="2030"/>
      <c r="M77" s="2030"/>
      <c r="N77" s="2030"/>
      <c r="O77" s="2030"/>
      <c r="P77" s="1682"/>
      <c r="Q77" s="1682"/>
      <c r="R77" s="1682"/>
      <c r="S77" s="1682"/>
      <c r="T77" s="1682"/>
      <c r="U77" s="1682"/>
      <c r="V77" s="1682"/>
      <c r="W77" s="1682"/>
    </row>
  </sheetData>
  <sheetProtection password="81B0" sheet="1" objects="1"/>
  <mergeCells count="11">
    <mergeCell ref="B73:O73"/>
    <mergeCell ref="B74:O74"/>
    <mergeCell ref="B75:O75"/>
    <mergeCell ref="B76:O76"/>
    <mergeCell ref="B77:O77"/>
    <mergeCell ref="B1:E1"/>
    <mergeCell ref="B4:B7"/>
    <mergeCell ref="C4:C7"/>
    <mergeCell ref="F4:N4"/>
    <mergeCell ref="O4:O5"/>
    <mergeCell ref="B72:O72"/>
  </mergeCells>
  <conditionalFormatting sqref="O66">
    <cfRule type="cellIs" priority="3" dxfId="11" operator="greaterThan" stopIfTrue="1">
      <formula>0</formula>
    </cfRule>
  </conditionalFormatting>
  <conditionalFormatting sqref="O18 O42 O45 O47 O49 O57 O63">
    <cfRule type="cellIs" priority="2" dxfId="11" operator="greaterThan" stopIfTrue="1">
      <formula>0</formula>
    </cfRule>
  </conditionalFormatting>
  <conditionalFormatting sqref="O41 O44 O46 O48 O56 O62">
    <cfRule type="cellIs" priority="1" dxfId="11" operator="lessThan" stopIfTrue="1">
      <formula>0</formula>
    </cfRule>
  </conditionalFormatting>
  <dataValidations count="1">
    <dataValidation type="whole" operator="lessThan" allowBlank="1" showInputMessage="1" showErrorMessage="1" error="Въвежда се цяло число!" sqref="F10:N18 F22:N30 F33:N33 F38:N39 F41:N42 F44:N52 F54:N63 F65:F68 G66:N68 G65:O65">
      <formula1>99999999999999900</formula1>
    </dataValidation>
  </dataValidations>
  <printOptions/>
  <pageMargins left="0.7" right="0.7" top="0.75" bottom="0.75" header="0.3" footer="0.3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20">
      <selection activeCell="B738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781</v>
      </c>
      <c r="B1" s="1478" t="s">
        <v>785</v>
      </c>
      <c r="C1" s="1477"/>
    </row>
    <row r="2" spans="1:3" ht="31.5" customHeight="1">
      <c r="A2" s="1480">
        <v>0</v>
      </c>
      <c r="B2" s="1481" t="s">
        <v>1196</v>
      </c>
      <c r="C2" s="1482" t="s">
        <v>1650</v>
      </c>
    </row>
    <row r="3" spans="1:3" ht="35.25" customHeight="1">
      <c r="A3" s="1480">
        <v>33</v>
      </c>
      <c r="B3" s="1481" t="s">
        <v>1197</v>
      </c>
      <c r="C3" s="1483" t="s">
        <v>1651</v>
      </c>
    </row>
    <row r="4" spans="1:3" ht="35.25" customHeight="1">
      <c r="A4" s="1480">
        <v>42</v>
      </c>
      <c r="B4" s="1481" t="s">
        <v>1198</v>
      </c>
      <c r="C4" s="1484" t="s">
        <v>1652</v>
      </c>
    </row>
    <row r="5" spans="1:3" ht="19.5">
      <c r="A5" s="1480">
        <v>96</v>
      </c>
      <c r="B5" s="1481" t="s">
        <v>1199</v>
      </c>
      <c r="C5" s="1484" t="s">
        <v>1653</v>
      </c>
    </row>
    <row r="6" spans="1:3" ht="19.5">
      <c r="A6" s="1480">
        <v>97</v>
      </c>
      <c r="B6" s="1481" t="s">
        <v>1200</v>
      </c>
      <c r="C6" s="1484" t="s">
        <v>1654</v>
      </c>
    </row>
    <row r="7" spans="1:3" ht="19.5">
      <c r="A7" s="1480">
        <v>98</v>
      </c>
      <c r="B7" s="1481" t="s">
        <v>1201</v>
      </c>
      <c r="C7" s="1484" t="s">
        <v>1655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693" t="s">
        <v>781</v>
      </c>
      <c r="B10" s="1694" t="s">
        <v>784</v>
      </c>
      <c r="C10" s="1693"/>
    </row>
    <row r="11" spans="1:3" ht="14.25">
      <c r="A11" s="1695"/>
      <c r="B11" s="1696" t="s">
        <v>371</v>
      </c>
      <c r="C11" s="1695"/>
    </row>
    <row r="12" spans="1:3" ht="15.75">
      <c r="A12" s="1488">
        <v>1101</v>
      </c>
      <c r="B12" s="1489" t="s">
        <v>372</v>
      </c>
      <c r="C12" s="1488">
        <v>1101</v>
      </c>
    </row>
    <row r="13" spans="1:3" ht="15.75">
      <c r="A13" s="1488">
        <v>1103</v>
      </c>
      <c r="B13" s="1490" t="s">
        <v>373</v>
      </c>
      <c r="C13" s="1488">
        <v>1103</v>
      </c>
    </row>
    <row r="14" spans="1:3" ht="15.75">
      <c r="A14" s="1488">
        <v>1104</v>
      </c>
      <c r="B14" s="1491" t="s">
        <v>374</v>
      </c>
      <c r="C14" s="1488">
        <v>1104</v>
      </c>
    </row>
    <row r="15" spans="1:3" ht="15.75">
      <c r="A15" s="1488">
        <v>1105</v>
      </c>
      <c r="B15" s="1491" t="s">
        <v>375</v>
      </c>
      <c r="C15" s="1488">
        <v>1105</v>
      </c>
    </row>
    <row r="16" spans="1:3" ht="15.75">
      <c r="A16" s="1488">
        <v>1106</v>
      </c>
      <c r="B16" s="1491" t="s">
        <v>376</v>
      </c>
      <c r="C16" s="1488">
        <v>1106</v>
      </c>
    </row>
    <row r="17" spans="1:3" ht="15.75">
      <c r="A17" s="1488">
        <v>1107</v>
      </c>
      <c r="B17" s="1491" t="s">
        <v>377</v>
      </c>
      <c r="C17" s="1488">
        <v>1107</v>
      </c>
    </row>
    <row r="18" spans="1:3" ht="15.75">
      <c r="A18" s="1488">
        <v>1108</v>
      </c>
      <c r="B18" s="1491" t="s">
        <v>378</v>
      </c>
      <c r="C18" s="1488">
        <v>1108</v>
      </c>
    </row>
    <row r="19" spans="1:3" ht="15.75">
      <c r="A19" s="1488">
        <v>1111</v>
      </c>
      <c r="B19" s="1492" t="s">
        <v>379</v>
      </c>
      <c r="C19" s="1488">
        <v>1111</v>
      </c>
    </row>
    <row r="20" spans="1:3" ht="15.75">
      <c r="A20" s="1488">
        <v>1115</v>
      </c>
      <c r="B20" s="1492" t="s">
        <v>380</v>
      </c>
      <c r="C20" s="1488">
        <v>1115</v>
      </c>
    </row>
    <row r="21" spans="1:3" ht="15.75">
      <c r="A21" s="1488">
        <v>1116</v>
      </c>
      <c r="B21" s="1492" t="s">
        <v>381</v>
      </c>
      <c r="C21" s="1488">
        <v>1116</v>
      </c>
    </row>
    <row r="22" spans="1:3" ht="15.75">
      <c r="A22" s="1488">
        <v>1117</v>
      </c>
      <c r="B22" s="1492" t="s">
        <v>382</v>
      </c>
      <c r="C22" s="1488">
        <v>1117</v>
      </c>
    </row>
    <row r="23" spans="1:3" ht="15.75">
      <c r="A23" s="1488">
        <v>1121</v>
      </c>
      <c r="B23" s="1491" t="s">
        <v>383</v>
      </c>
      <c r="C23" s="1488">
        <v>1121</v>
      </c>
    </row>
    <row r="24" spans="1:3" ht="15.75">
      <c r="A24" s="1488">
        <v>1122</v>
      </c>
      <c r="B24" s="1491" t="s">
        <v>384</v>
      </c>
      <c r="C24" s="1488">
        <v>1122</v>
      </c>
    </row>
    <row r="25" spans="1:3" ht="15.75">
      <c r="A25" s="1488">
        <v>1123</v>
      </c>
      <c r="B25" s="1491" t="s">
        <v>385</v>
      </c>
      <c r="C25" s="1488">
        <v>1123</v>
      </c>
    </row>
    <row r="26" spans="1:3" ht="15.75">
      <c r="A26" s="1488">
        <v>1125</v>
      </c>
      <c r="B26" s="1493" t="s">
        <v>386</v>
      </c>
      <c r="C26" s="1488">
        <v>1125</v>
      </c>
    </row>
    <row r="27" spans="1:3" ht="15.75">
      <c r="A27" s="1488">
        <v>1128</v>
      </c>
      <c r="B27" s="1491" t="s">
        <v>387</v>
      </c>
      <c r="C27" s="1488">
        <v>1128</v>
      </c>
    </row>
    <row r="28" spans="1:3" ht="15.75">
      <c r="A28" s="1488">
        <v>1139</v>
      </c>
      <c r="B28" s="1494" t="s">
        <v>388</v>
      </c>
      <c r="C28" s="1488">
        <v>1139</v>
      </c>
    </row>
    <row r="29" spans="1:3" ht="15.75">
      <c r="A29" s="1488">
        <v>1141</v>
      </c>
      <c r="B29" s="1492" t="s">
        <v>389</v>
      </c>
      <c r="C29" s="1488">
        <v>1141</v>
      </c>
    </row>
    <row r="30" spans="1:3" ht="15.75">
      <c r="A30" s="1488">
        <v>1142</v>
      </c>
      <c r="B30" s="1491" t="s">
        <v>390</v>
      </c>
      <c r="C30" s="1488">
        <v>1142</v>
      </c>
    </row>
    <row r="31" spans="1:3" ht="15.75">
      <c r="A31" s="1488">
        <v>1143</v>
      </c>
      <c r="B31" s="1492" t="s">
        <v>391</v>
      </c>
      <c r="C31" s="1488">
        <v>1143</v>
      </c>
    </row>
    <row r="32" spans="1:3" ht="15.75">
      <c r="A32" s="1488">
        <v>1144</v>
      </c>
      <c r="B32" s="1492" t="s">
        <v>392</v>
      </c>
      <c r="C32" s="1488">
        <v>1144</v>
      </c>
    </row>
    <row r="33" spans="1:3" ht="15.75">
      <c r="A33" s="1488">
        <v>1145</v>
      </c>
      <c r="B33" s="1491" t="s">
        <v>393</v>
      </c>
      <c r="C33" s="1488">
        <v>1145</v>
      </c>
    </row>
    <row r="34" spans="1:3" ht="15.75">
      <c r="A34" s="1488">
        <v>1146</v>
      </c>
      <c r="B34" s="1492" t="s">
        <v>394</v>
      </c>
      <c r="C34" s="1488">
        <v>1146</v>
      </c>
    </row>
    <row r="35" spans="1:3" ht="15.75">
      <c r="A35" s="1488">
        <v>1147</v>
      </c>
      <c r="B35" s="1492" t="s">
        <v>395</v>
      </c>
      <c r="C35" s="1488">
        <v>1147</v>
      </c>
    </row>
    <row r="36" spans="1:3" ht="15.75">
      <c r="A36" s="1488">
        <v>1148</v>
      </c>
      <c r="B36" s="1492" t="s">
        <v>396</v>
      </c>
      <c r="C36" s="1488">
        <v>1148</v>
      </c>
    </row>
    <row r="37" spans="1:3" ht="15.75">
      <c r="A37" s="1488">
        <v>1149</v>
      </c>
      <c r="B37" s="1492" t="s">
        <v>397</v>
      </c>
      <c r="C37" s="1488">
        <v>1149</v>
      </c>
    </row>
    <row r="38" spans="1:3" ht="15.75">
      <c r="A38" s="1488">
        <v>1151</v>
      </c>
      <c r="B38" s="1492" t="s">
        <v>398</v>
      </c>
      <c r="C38" s="1488">
        <v>1151</v>
      </c>
    </row>
    <row r="39" spans="1:3" ht="15.75">
      <c r="A39" s="1488">
        <v>1158</v>
      </c>
      <c r="B39" s="1491" t="s">
        <v>399</v>
      </c>
      <c r="C39" s="1488">
        <v>1158</v>
      </c>
    </row>
    <row r="40" spans="1:3" ht="15.75">
      <c r="A40" s="1488">
        <v>1161</v>
      </c>
      <c r="B40" s="1491" t="s">
        <v>400</v>
      </c>
      <c r="C40" s="1488">
        <v>1161</v>
      </c>
    </row>
    <row r="41" spans="1:3" ht="15.75">
      <c r="A41" s="1488">
        <v>1162</v>
      </c>
      <c r="B41" s="1491" t="s">
        <v>401</v>
      </c>
      <c r="C41" s="1488">
        <v>1162</v>
      </c>
    </row>
    <row r="42" spans="1:3" ht="15.75">
      <c r="A42" s="1488">
        <v>1163</v>
      </c>
      <c r="B42" s="1491" t="s">
        <v>402</v>
      </c>
      <c r="C42" s="1488">
        <v>1163</v>
      </c>
    </row>
    <row r="43" spans="1:3" ht="15.75">
      <c r="A43" s="1488">
        <v>1168</v>
      </c>
      <c r="B43" s="1491" t="s">
        <v>403</v>
      </c>
      <c r="C43" s="1488">
        <v>1168</v>
      </c>
    </row>
    <row r="44" spans="1:3" ht="15.75">
      <c r="A44" s="1488">
        <v>1179</v>
      </c>
      <c r="B44" s="1492" t="s">
        <v>404</v>
      </c>
      <c r="C44" s="1488">
        <v>1179</v>
      </c>
    </row>
    <row r="45" spans="1:3" ht="15.75">
      <c r="A45" s="1488">
        <v>2201</v>
      </c>
      <c r="B45" s="1492" t="s">
        <v>405</v>
      </c>
      <c r="C45" s="1488">
        <v>2201</v>
      </c>
    </row>
    <row r="46" spans="1:3" ht="15.75">
      <c r="A46" s="1488">
        <v>2205</v>
      </c>
      <c r="B46" s="1491" t="s">
        <v>406</v>
      </c>
      <c r="C46" s="1488">
        <v>2205</v>
      </c>
    </row>
    <row r="47" spans="1:3" ht="15.75">
      <c r="A47" s="1488">
        <v>2206</v>
      </c>
      <c r="B47" s="1494" t="s">
        <v>407</v>
      </c>
      <c r="C47" s="1488">
        <v>2206</v>
      </c>
    </row>
    <row r="48" spans="1:3" ht="15.75">
      <c r="A48" s="1488">
        <v>2215</v>
      </c>
      <c r="B48" s="1491" t="s">
        <v>408</v>
      </c>
      <c r="C48" s="1488">
        <v>2215</v>
      </c>
    </row>
    <row r="49" spans="1:3" ht="15.75">
      <c r="A49" s="1488">
        <v>2218</v>
      </c>
      <c r="B49" s="1491" t="s">
        <v>409</v>
      </c>
      <c r="C49" s="1488">
        <v>2218</v>
      </c>
    </row>
    <row r="50" spans="1:3" ht="15.75">
      <c r="A50" s="1488">
        <v>2219</v>
      </c>
      <c r="B50" s="1491" t="s">
        <v>410</v>
      </c>
      <c r="C50" s="1488">
        <v>2219</v>
      </c>
    </row>
    <row r="51" spans="1:3" ht="15.75">
      <c r="A51" s="1488">
        <v>2221</v>
      </c>
      <c r="B51" s="1492" t="s">
        <v>411</v>
      </c>
      <c r="C51" s="1488">
        <v>2221</v>
      </c>
    </row>
    <row r="52" spans="1:3" ht="15.75">
      <c r="A52" s="1488">
        <v>2222</v>
      </c>
      <c r="B52" s="1495" t="s">
        <v>412</v>
      </c>
      <c r="C52" s="1488">
        <v>2222</v>
      </c>
    </row>
    <row r="53" spans="1:3" ht="15.75">
      <c r="A53" s="1488">
        <v>2223</v>
      </c>
      <c r="B53" s="1495" t="s">
        <v>2005</v>
      </c>
      <c r="C53" s="1488">
        <v>2223</v>
      </c>
    </row>
    <row r="54" spans="1:3" ht="15.75">
      <c r="A54" s="1488">
        <v>2224</v>
      </c>
      <c r="B54" s="1494" t="s">
        <v>413</v>
      </c>
      <c r="C54" s="1488">
        <v>2224</v>
      </c>
    </row>
    <row r="55" spans="1:3" ht="15.75">
      <c r="A55" s="1488">
        <v>2225</v>
      </c>
      <c r="B55" s="1491" t="s">
        <v>414</v>
      </c>
      <c r="C55" s="1488">
        <v>2225</v>
      </c>
    </row>
    <row r="56" spans="1:3" ht="15.75">
      <c r="A56" s="1488">
        <v>2228</v>
      </c>
      <c r="B56" s="1491" t="s">
        <v>415</v>
      </c>
      <c r="C56" s="1488">
        <v>2228</v>
      </c>
    </row>
    <row r="57" spans="1:3" ht="15.75">
      <c r="A57" s="1488">
        <v>2239</v>
      </c>
      <c r="B57" s="1492" t="s">
        <v>416</v>
      </c>
      <c r="C57" s="1488">
        <v>2239</v>
      </c>
    </row>
    <row r="58" spans="1:3" ht="15.75">
      <c r="A58" s="1488">
        <v>2241</v>
      </c>
      <c r="B58" s="1495" t="s">
        <v>417</v>
      </c>
      <c r="C58" s="1488">
        <v>2241</v>
      </c>
    </row>
    <row r="59" spans="1:3" ht="15.75">
      <c r="A59" s="1488">
        <v>2242</v>
      </c>
      <c r="B59" s="1495" t="s">
        <v>418</v>
      </c>
      <c r="C59" s="1488">
        <v>2242</v>
      </c>
    </row>
    <row r="60" spans="1:3" ht="15.75">
      <c r="A60" s="1488">
        <v>2243</v>
      </c>
      <c r="B60" s="1495" t="s">
        <v>419</v>
      </c>
      <c r="C60" s="1488">
        <v>2243</v>
      </c>
    </row>
    <row r="61" spans="1:3" ht="15.75">
      <c r="A61" s="1488">
        <v>2244</v>
      </c>
      <c r="B61" s="1495" t="s">
        <v>420</v>
      </c>
      <c r="C61" s="1488">
        <v>2244</v>
      </c>
    </row>
    <row r="62" spans="1:3" ht="15.75">
      <c r="A62" s="1488">
        <v>2245</v>
      </c>
      <c r="B62" s="1496" t="s">
        <v>421</v>
      </c>
      <c r="C62" s="1488">
        <v>2245</v>
      </c>
    </row>
    <row r="63" spans="1:3" ht="15.75">
      <c r="A63" s="1488">
        <v>2246</v>
      </c>
      <c r="B63" s="1495" t="s">
        <v>422</v>
      </c>
      <c r="C63" s="1488">
        <v>2246</v>
      </c>
    </row>
    <row r="64" spans="1:3" ht="15.75">
      <c r="A64" s="1488">
        <v>2247</v>
      </c>
      <c r="B64" s="1495" t="s">
        <v>423</v>
      </c>
      <c r="C64" s="1488">
        <v>2247</v>
      </c>
    </row>
    <row r="65" spans="1:3" ht="15.75">
      <c r="A65" s="1488">
        <v>2248</v>
      </c>
      <c r="B65" s="1495" t="s">
        <v>424</v>
      </c>
      <c r="C65" s="1488">
        <v>2248</v>
      </c>
    </row>
    <row r="66" spans="1:3" ht="15.75">
      <c r="A66" s="1488">
        <v>2249</v>
      </c>
      <c r="B66" s="1495" t="s">
        <v>425</v>
      </c>
      <c r="C66" s="1488">
        <v>2249</v>
      </c>
    </row>
    <row r="67" spans="1:3" ht="15.75">
      <c r="A67" s="1488">
        <v>2258</v>
      </c>
      <c r="B67" s="1491" t="s">
        <v>426</v>
      </c>
      <c r="C67" s="1488">
        <v>2258</v>
      </c>
    </row>
    <row r="68" spans="1:3" ht="15.75">
      <c r="A68" s="1488">
        <v>2259</v>
      </c>
      <c r="B68" s="1494" t="s">
        <v>427</v>
      </c>
      <c r="C68" s="1488">
        <v>2259</v>
      </c>
    </row>
    <row r="69" spans="1:3" ht="15.75">
      <c r="A69" s="1488">
        <v>2261</v>
      </c>
      <c r="B69" s="1492" t="s">
        <v>428</v>
      </c>
      <c r="C69" s="1488">
        <v>2261</v>
      </c>
    </row>
    <row r="70" spans="1:3" ht="15.75">
      <c r="A70" s="1488">
        <v>2268</v>
      </c>
      <c r="B70" s="1491" t="s">
        <v>429</v>
      </c>
      <c r="C70" s="1488">
        <v>2268</v>
      </c>
    </row>
    <row r="71" spans="1:3" ht="15.75">
      <c r="A71" s="1488">
        <v>2279</v>
      </c>
      <c r="B71" s="1492" t="s">
        <v>430</v>
      </c>
      <c r="C71" s="1488">
        <v>2279</v>
      </c>
    </row>
    <row r="72" spans="1:3" ht="15.75">
      <c r="A72" s="1488">
        <v>2281</v>
      </c>
      <c r="B72" s="1494" t="s">
        <v>431</v>
      </c>
      <c r="C72" s="1488">
        <v>2281</v>
      </c>
    </row>
    <row r="73" spans="1:3" ht="15.75">
      <c r="A73" s="1488">
        <v>2282</v>
      </c>
      <c r="B73" s="1494" t="s">
        <v>432</v>
      </c>
      <c r="C73" s="1488">
        <v>2282</v>
      </c>
    </row>
    <row r="74" spans="1:3" ht="15.75">
      <c r="A74" s="1488">
        <v>2283</v>
      </c>
      <c r="B74" s="1494" t="s">
        <v>433</v>
      </c>
      <c r="C74" s="1488">
        <v>2283</v>
      </c>
    </row>
    <row r="75" spans="1:3" ht="15.75">
      <c r="A75" s="1488">
        <v>2284</v>
      </c>
      <c r="B75" s="1494" t="s">
        <v>434</v>
      </c>
      <c r="C75" s="1488">
        <v>2284</v>
      </c>
    </row>
    <row r="76" spans="1:3" ht="15.75">
      <c r="A76" s="1488">
        <v>2285</v>
      </c>
      <c r="B76" s="1494" t="s">
        <v>435</v>
      </c>
      <c r="C76" s="1488">
        <v>2285</v>
      </c>
    </row>
    <row r="77" spans="1:3" ht="15.75">
      <c r="A77" s="1488">
        <v>2288</v>
      </c>
      <c r="B77" s="1494" t="s">
        <v>436</v>
      </c>
      <c r="C77" s="1488">
        <v>2288</v>
      </c>
    </row>
    <row r="78" spans="1:3" ht="15.75">
      <c r="A78" s="1488">
        <v>2289</v>
      </c>
      <c r="B78" s="1494" t="s">
        <v>437</v>
      </c>
      <c r="C78" s="1488">
        <v>2289</v>
      </c>
    </row>
    <row r="79" spans="1:3" ht="15.75">
      <c r="A79" s="1488">
        <v>3301</v>
      </c>
      <c r="B79" s="1491" t="s">
        <v>438</v>
      </c>
      <c r="C79" s="1488">
        <v>3301</v>
      </c>
    </row>
    <row r="80" spans="1:3" ht="15.75">
      <c r="A80" s="1488">
        <v>3311</v>
      </c>
      <c r="B80" s="1491" t="s">
        <v>2006</v>
      </c>
      <c r="C80" s="1488">
        <v>3311</v>
      </c>
    </row>
    <row r="81" spans="1:3" ht="15.75">
      <c r="A81" s="1488">
        <v>3312</v>
      </c>
      <c r="B81" s="1492" t="s">
        <v>2007</v>
      </c>
      <c r="C81" s="1488">
        <v>3312</v>
      </c>
    </row>
    <row r="82" spans="1:3" ht="15.75">
      <c r="A82" s="1488">
        <v>3318</v>
      </c>
      <c r="B82" s="1494" t="s">
        <v>439</v>
      </c>
      <c r="C82" s="1488">
        <v>3318</v>
      </c>
    </row>
    <row r="83" spans="1:3" ht="15.75">
      <c r="A83" s="1488">
        <v>3321</v>
      </c>
      <c r="B83" s="1491" t="s">
        <v>1998</v>
      </c>
      <c r="C83" s="1488">
        <v>3321</v>
      </c>
    </row>
    <row r="84" spans="1:3" ht="15.75">
      <c r="A84" s="1488">
        <v>3322</v>
      </c>
      <c r="B84" s="1492" t="s">
        <v>1999</v>
      </c>
      <c r="C84" s="1488">
        <v>3322</v>
      </c>
    </row>
    <row r="85" spans="1:3" ht="15.75">
      <c r="A85" s="1488">
        <v>3323</v>
      </c>
      <c r="B85" s="1494" t="s">
        <v>1997</v>
      </c>
      <c r="C85" s="1488">
        <v>3323</v>
      </c>
    </row>
    <row r="86" spans="1:3" ht="15.75">
      <c r="A86" s="1488">
        <v>3324</v>
      </c>
      <c r="B86" s="1494" t="s">
        <v>440</v>
      </c>
      <c r="C86" s="1488">
        <v>3324</v>
      </c>
    </row>
    <row r="87" spans="1:3" ht="15.75">
      <c r="A87" s="1488">
        <v>3325</v>
      </c>
      <c r="B87" s="1492" t="s">
        <v>2000</v>
      </c>
      <c r="C87" s="1488">
        <v>3325</v>
      </c>
    </row>
    <row r="88" spans="1:3" ht="15.75">
      <c r="A88" s="1488">
        <v>3326</v>
      </c>
      <c r="B88" s="1491" t="s">
        <v>2001</v>
      </c>
      <c r="C88" s="1488">
        <v>3326</v>
      </c>
    </row>
    <row r="89" spans="1:3" ht="15.75">
      <c r="A89" s="1488">
        <v>3327</v>
      </c>
      <c r="B89" s="1491" t="s">
        <v>2002</v>
      </c>
      <c r="C89" s="1488">
        <v>3327</v>
      </c>
    </row>
    <row r="90" spans="1:3" ht="15.75">
      <c r="A90" s="1488">
        <v>3332</v>
      </c>
      <c r="B90" s="1491" t="s">
        <v>441</v>
      </c>
      <c r="C90" s="1488">
        <v>3332</v>
      </c>
    </row>
    <row r="91" spans="1:3" ht="15.75">
      <c r="A91" s="1488">
        <v>3333</v>
      </c>
      <c r="B91" s="1492" t="s">
        <v>442</v>
      </c>
      <c r="C91" s="1488">
        <v>3333</v>
      </c>
    </row>
    <row r="92" spans="1:3" ht="15.75">
      <c r="A92" s="1488">
        <v>3334</v>
      </c>
      <c r="B92" s="1492" t="s">
        <v>519</v>
      </c>
      <c r="C92" s="1488">
        <v>3334</v>
      </c>
    </row>
    <row r="93" spans="1:3" ht="15.75">
      <c r="A93" s="1488">
        <v>3336</v>
      </c>
      <c r="B93" s="1492" t="s">
        <v>520</v>
      </c>
      <c r="C93" s="1488">
        <v>3336</v>
      </c>
    </row>
    <row r="94" spans="1:3" ht="15.75">
      <c r="A94" s="1488">
        <v>3337</v>
      </c>
      <c r="B94" s="1491" t="s">
        <v>2003</v>
      </c>
      <c r="C94" s="1488">
        <v>3337</v>
      </c>
    </row>
    <row r="95" spans="1:3" ht="15.75">
      <c r="A95" s="1488">
        <v>3338</v>
      </c>
      <c r="B95" s="1491" t="s">
        <v>2004</v>
      </c>
      <c r="C95" s="1488">
        <v>3338</v>
      </c>
    </row>
    <row r="96" spans="1:3" ht="15.75">
      <c r="A96" s="1488">
        <v>3341</v>
      </c>
      <c r="B96" s="1492" t="s">
        <v>521</v>
      </c>
      <c r="C96" s="1488">
        <v>3341</v>
      </c>
    </row>
    <row r="97" spans="1:3" ht="15.75">
      <c r="A97" s="1488">
        <v>3349</v>
      </c>
      <c r="B97" s="1492" t="s">
        <v>443</v>
      </c>
      <c r="C97" s="1488">
        <v>3349</v>
      </c>
    </row>
    <row r="98" spans="1:3" ht="15.75">
      <c r="A98" s="1488">
        <v>3359</v>
      </c>
      <c r="B98" s="1492" t="s">
        <v>444</v>
      </c>
      <c r="C98" s="1488">
        <v>3359</v>
      </c>
    </row>
    <row r="99" spans="1:3" ht="15.75">
      <c r="A99" s="1488">
        <v>3369</v>
      </c>
      <c r="B99" s="1492" t="s">
        <v>445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2008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2036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2009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2010</v>
      </c>
      <c r="C119" s="1488">
        <v>4457</v>
      </c>
    </row>
    <row r="120" spans="1:3" ht="15.75">
      <c r="A120" s="1488">
        <v>4458</v>
      </c>
      <c r="B120" s="1499" t="s">
        <v>2039</v>
      </c>
      <c r="C120" s="1488">
        <v>4458</v>
      </c>
    </row>
    <row r="121" spans="1:3" ht="15.75">
      <c r="A121" s="1488">
        <v>4459</v>
      </c>
      <c r="B121" s="1499" t="s">
        <v>1656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2040</v>
      </c>
      <c r="C129" s="1488">
        <v>5513</v>
      </c>
    </row>
    <row r="130" spans="1:3" ht="15.75">
      <c r="A130" s="1488">
        <v>5514</v>
      </c>
      <c r="B130" s="1499" t="s">
        <v>544</v>
      </c>
      <c r="C130" s="1488">
        <v>5514</v>
      </c>
    </row>
    <row r="131" spans="1:3" ht="15.75">
      <c r="A131" s="1488">
        <v>5515</v>
      </c>
      <c r="B131" s="1499" t="s">
        <v>545</v>
      </c>
      <c r="C131" s="1488">
        <v>5515</v>
      </c>
    </row>
    <row r="132" spans="1:3" ht="15.75">
      <c r="A132" s="1488">
        <v>5516</v>
      </c>
      <c r="B132" s="1499" t="s">
        <v>2041</v>
      </c>
      <c r="C132" s="1488">
        <v>5516</v>
      </c>
    </row>
    <row r="133" spans="1:3" ht="15.75">
      <c r="A133" s="1488">
        <v>5517</v>
      </c>
      <c r="B133" s="1499" t="s">
        <v>546</v>
      </c>
      <c r="C133" s="1488">
        <v>5517</v>
      </c>
    </row>
    <row r="134" spans="1:3" ht="15.75">
      <c r="A134" s="1488">
        <v>5518</v>
      </c>
      <c r="B134" s="1491" t="s">
        <v>547</v>
      </c>
      <c r="C134" s="1488">
        <v>5518</v>
      </c>
    </row>
    <row r="135" spans="1:3" ht="15.75">
      <c r="A135" s="1488">
        <v>5519</v>
      </c>
      <c r="B135" s="1491" t="s">
        <v>548</v>
      </c>
      <c r="C135" s="1488">
        <v>5519</v>
      </c>
    </row>
    <row r="136" spans="1:3" ht="15.75">
      <c r="A136" s="1488">
        <v>5521</v>
      </c>
      <c r="B136" s="1491" t="s">
        <v>549</v>
      </c>
      <c r="C136" s="1488">
        <v>5521</v>
      </c>
    </row>
    <row r="137" spans="1:3" ht="15.75">
      <c r="A137" s="1488">
        <v>5522</v>
      </c>
      <c r="B137" s="1500" t="s">
        <v>550</v>
      </c>
      <c r="C137" s="1488">
        <v>5522</v>
      </c>
    </row>
    <row r="138" spans="1:3" ht="15.75">
      <c r="A138" s="1488">
        <v>5524</v>
      </c>
      <c r="B138" s="1489" t="s">
        <v>551</v>
      </c>
      <c r="C138" s="1488">
        <v>5524</v>
      </c>
    </row>
    <row r="139" spans="1:3" ht="15.75">
      <c r="A139" s="1488">
        <v>5525</v>
      </c>
      <c r="B139" s="1496" t="s">
        <v>552</v>
      </c>
      <c r="C139" s="1488">
        <v>5525</v>
      </c>
    </row>
    <row r="140" spans="1:3" ht="15.75">
      <c r="A140" s="1488">
        <v>5526</v>
      </c>
      <c r="B140" s="1493" t="s">
        <v>553</v>
      </c>
      <c r="C140" s="1488">
        <v>5526</v>
      </c>
    </row>
    <row r="141" spans="1:3" ht="15.75">
      <c r="A141" s="1488">
        <v>5527</v>
      </c>
      <c r="B141" s="1493" t="s">
        <v>554</v>
      </c>
      <c r="C141" s="1488">
        <v>5527</v>
      </c>
    </row>
    <row r="142" spans="1:3" ht="15.75">
      <c r="A142" s="1488">
        <v>5528</v>
      </c>
      <c r="B142" s="1493" t="s">
        <v>555</v>
      </c>
      <c r="C142" s="1488">
        <v>5528</v>
      </c>
    </row>
    <row r="143" spans="1:3" ht="15.75">
      <c r="A143" s="1488">
        <v>5529</v>
      </c>
      <c r="B143" s="1493" t="s">
        <v>556</v>
      </c>
      <c r="C143" s="1488">
        <v>5529</v>
      </c>
    </row>
    <row r="144" spans="1:3" ht="15.75">
      <c r="A144" s="1488">
        <v>5530</v>
      </c>
      <c r="B144" s="1493" t="s">
        <v>557</v>
      </c>
      <c r="C144" s="1488">
        <v>5530</v>
      </c>
    </row>
    <row r="145" spans="1:3" ht="15.75">
      <c r="A145" s="1488">
        <v>5531</v>
      </c>
      <c r="B145" s="1496" t="s">
        <v>558</v>
      </c>
      <c r="C145" s="1488">
        <v>5531</v>
      </c>
    </row>
    <row r="146" spans="1:3" ht="15.75">
      <c r="A146" s="1488">
        <v>5532</v>
      </c>
      <c r="B146" s="1500" t="s">
        <v>559</v>
      </c>
      <c r="C146" s="1488">
        <v>5532</v>
      </c>
    </row>
    <row r="147" spans="1:3" ht="15.75">
      <c r="A147" s="1488">
        <v>5533</v>
      </c>
      <c r="B147" s="1500" t="s">
        <v>560</v>
      </c>
      <c r="C147" s="1488">
        <v>5533</v>
      </c>
    </row>
    <row r="148" spans="1:3" ht="15">
      <c r="A148" s="1501">
        <v>5534</v>
      </c>
      <c r="B148" s="1500" t="s">
        <v>561</v>
      </c>
      <c r="C148" s="1501">
        <v>5534</v>
      </c>
    </row>
    <row r="149" spans="1:3" ht="15">
      <c r="A149" s="1501">
        <v>5535</v>
      </c>
      <c r="B149" s="1500" t="s">
        <v>562</v>
      </c>
      <c r="C149" s="1501">
        <v>5535</v>
      </c>
    </row>
    <row r="150" spans="1:3" ht="15.75">
      <c r="A150" s="1488">
        <v>5538</v>
      </c>
      <c r="B150" s="1496" t="s">
        <v>563</v>
      </c>
      <c r="C150" s="1488">
        <v>5538</v>
      </c>
    </row>
    <row r="151" spans="1:3" ht="15.75">
      <c r="A151" s="1488">
        <v>5540</v>
      </c>
      <c r="B151" s="1500" t="s">
        <v>564</v>
      </c>
      <c r="C151" s="1488">
        <v>5540</v>
      </c>
    </row>
    <row r="152" spans="1:3" ht="15.75">
      <c r="A152" s="1488">
        <v>5541</v>
      </c>
      <c r="B152" s="1500" t="s">
        <v>2091</v>
      </c>
      <c r="C152" s="1488">
        <v>5541</v>
      </c>
    </row>
    <row r="153" spans="1:3" ht="15.75">
      <c r="A153" s="1488">
        <v>5545</v>
      </c>
      <c r="B153" s="1500" t="s">
        <v>2092</v>
      </c>
      <c r="C153" s="1488">
        <v>5545</v>
      </c>
    </row>
    <row r="154" spans="1:3" ht="15.75">
      <c r="A154" s="1488">
        <v>5546</v>
      </c>
      <c r="B154" s="1500" t="s">
        <v>565</v>
      </c>
      <c r="C154" s="1488">
        <v>5546</v>
      </c>
    </row>
    <row r="155" spans="1:3" ht="15.75">
      <c r="A155" s="1488">
        <v>5547</v>
      </c>
      <c r="B155" s="1500" t="s">
        <v>566</v>
      </c>
      <c r="C155" s="1488">
        <v>5547</v>
      </c>
    </row>
    <row r="156" spans="1:3" ht="15.75">
      <c r="A156" s="1488">
        <v>5548</v>
      </c>
      <c r="B156" s="1500" t="s">
        <v>567</v>
      </c>
      <c r="C156" s="1488">
        <v>5548</v>
      </c>
    </row>
    <row r="157" spans="1:3" ht="15.75">
      <c r="A157" s="1488">
        <v>5550</v>
      </c>
      <c r="B157" s="1500" t="s">
        <v>568</v>
      </c>
      <c r="C157" s="1488">
        <v>5550</v>
      </c>
    </row>
    <row r="158" spans="1:3" ht="15.75">
      <c r="A158" s="1488">
        <v>5551</v>
      </c>
      <c r="B158" s="1500" t="s">
        <v>569</v>
      </c>
      <c r="C158" s="1488">
        <v>5551</v>
      </c>
    </row>
    <row r="159" spans="1:3" ht="15.75">
      <c r="A159" s="1488">
        <v>5553</v>
      </c>
      <c r="B159" s="1500" t="s">
        <v>570</v>
      </c>
      <c r="C159" s="1488">
        <v>5553</v>
      </c>
    </row>
    <row r="160" spans="1:3" ht="15.75">
      <c r="A160" s="1488">
        <v>5554</v>
      </c>
      <c r="B160" s="1496" t="s">
        <v>571</v>
      </c>
      <c r="C160" s="1488">
        <v>5554</v>
      </c>
    </row>
    <row r="161" spans="1:3" ht="15.75">
      <c r="A161" s="1488">
        <v>5556</v>
      </c>
      <c r="B161" s="1492" t="s">
        <v>572</v>
      </c>
      <c r="C161" s="1488">
        <v>5556</v>
      </c>
    </row>
    <row r="162" spans="1:3" ht="15.75">
      <c r="A162" s="1488">
        <v>5561</v>
      </c>
      <c r="B162" s="1502" t="s">
        <v>2093</v>
      </c>
      <c r="C162" s="1488">
        <v>5561</v>
      </c>
    </row>
    <row r="163" spans="1:3" ht="15.75">
      <c r="A163" s="1488">
        <v>5562</v>
      </c>
      <c r="B163" s="1502" t="s">
        <v>2051</v>
      </c>
      <c r="C163" s="1488">
        <v>5562</v>
      </c>
    </row>
    <row r="164" spans="1:3" ht="15.75">
      <c r="A164" s="1488">
        <v>5588</v>
      </c>
      <c r="B164" s="1491" t="s">
        <v>573</v>
      </c>
      <c r="C164" s="1488">
        <v>5588</v>
      </c>
    </row>
    <row r="165" spans="1:3" ht="15.75">
      <c r="A165" s="1488">
        <v>5589</v>
      </c>
      <c r="B165" s="1491" t="s">
        <v>574</v>
      </c>
      <c r="C165" s="1488">
        <v>5589</v>
      </c>
    </row>
    <row r="166" spans="1:3" ht="15.75">
      <c r="A166" s="1488">
        <v>6601</v>
      </c>
      <c r="B166" s="1491" t="s">
        <v>575</v>
      </c>
      <c r="C166" s="1488">
        <v>6601</v>
      </c>
    </row>
    <row r="167" spans="1:3" ht="15.75">
      <c r="A167" s="1488">
        <v>6602</v>
      </c>
      <c r="B167" s="1492" t="s">
        <v>576</v>
      </c>
      <c r="C167" s="1488">
        <v>6602</v>
      </c>
    </row>
    <row r="168" spans="1:3" ht="15.75">
      <c r="A168" s="1488">
        <v>6603</v>
      </c>
      <c r="B168" s="1492" t="s">
        <v>577</v>
      </c>
      <c r="C168" s="1488">
        <v>6603</v>
      </c>
    </row>
    <row r="169" spans="1:3" ht="15.75">
      <c r="A169" s="1488">
        <v>6604</v>
      </c>
      <c r="B169" s="1492" t="s">
        <v>578</v>
      </c>
      <c r="C169" s="1488">
        <v>6604</v>
      </c>
    </row>
    <row r="170" spans="1:3" ht="15.75">
      <c r="A170" s="1488">
        <v>6605</v>
      </c>
      <c r="B170" s="1492" t="s">
        <v>2054</v>
      </c>
      <c r="C170" s="1488">
        <v>6605</v>
      </c>
    </row>
    <row r="171" spans="1:3" ht="15">
      <c r="A171" s="1501">
        <v>6606</v>
      </c>
      <c r="B171" s="1494" t="s">
        <v>579</v>
      </c>
      <c r="C171" s="1501">
        <v>6606</v>
      </c>
    </row>
    <row r="172" spans="1:3" ht="15.75">
      <c r="A172" s="1488">
        <v>6618</v>
      </c>
      <c r="B172" s="1491" t="s">
        <v>580</v>
      </c>
      <c r="C172" s="1488">
        <v>6618</v>
      </c>
    </row>
    <row r="173" spans="1:3" ht="15.75">
      <c r="A173" s="1488">
        <v>6619</v>
      </c>
      <c r="B173" s="1492" t="s">
        <v>581</v>
      </c>
      <c r="C173" s="1488">
        <v>6619</v>
      </c>
    </row>
    <row r="174" spans="1:3" ht="15.75">
      <c r="A174" s="1488">
        <v>6621</v>
      </c>
      <c r="B174" s="1491" t="s">
        <v>582</v>
      </c>
      <c r="C174" s="1488">
        <v>6621</v>
      </c>
    </row>
    <row r="175" spans="1:3" ht="15.75">
      <c r="A175" s="1488">
        <v>6622</v>
      </c>
      <c r="B175" s="1492" t="s">
        <v>583</v>
      </c>
      <c r="C175" s="1488">
        <v>6622</v>
      </c>
    </row>
    <row r="176" spans="1:3" ht="15.75">
      <c r="A176" s="1488">
        <v>6623</v>
      </c>
      <c r="B176" s="1492" t="s">
        <v>584</v>
      </c>
      <c r="C176" s="1488">
        <v>6623</v>
      </c>
    </row>
    <row r="177" spans="1:3" ht="15.75">
      <c r="A177" s="1488">
        <v>6624</v>
      </c>
      <c r="B177" s="1492" t="s">
        <v>585</v>
      </c>
      <c r="C177" s="1488">
        <v>6624</v>
      </c>
    </row>
    <row r="178" spans="1:3" ht="15.75">
      <c r="A178" s="1488">
        <v>6625</v>
      </c>
      <c r="B178" s="1493" t="s">
        <v>586</v>
      </c>
      <c r="C178" s="1488">
        <v>6625</v>
      </c>
    </row>
    <row r="179" spans="1:3" ht="15.75">
      <c r="A179" s="1488">
        <v>6626</v>
      </c>
      <c r="B179" s="1493" t="s">
        <v>478</v>
      </c>
      <c r="C179" s="1488">
        <v>6626</v>
      </c>
    </row>
    <row r="180" spans="1:3" ht="15.75">
      <c r="A180" s="1488">
        <v>6627</v>
      </c>
      <c r="B180" s="1493" t="s">
        <v>479</v>
      </c>
      <c r="C180" s="1488">
        <v>6627</v>
      </c>
    </row>
    <row r="181" spans="1:3" ht="15.75">
      <c r="A181" s="1488">
        <v>6628</v>
      </c>
      <c r="B181" s="1499" t="s">
        <v>480</v>
      </c>
      <c r="C181" s="1488">
        <v>6628</v>
      </c>
    </row>
    <row r="182" spans="1:3" ht="15.75">
      <c r="A182" s="1488">
        <v>6629</v>
      </c>
      <c r="B182" s="1502" t="s">
        <v>481</v>
      </c>
      <c r="C182" s="1488">
        <v>6629</v>
      </c>
    </row>
    <row r="183" spans="1:3" ht="15.75">
      <c r="A183" s="1503">
        <v>7701</v>
      </c>
      <c r="B183" s="1491" t="s">
        <v>482</v>
      </c>
      <c r="C183" s="1503">
        <v>7701</v>
      </c>
    </row>
    <row r="184" spans="1:3" ht="15.75">
      <c r="A184" s="1488">
        <v>7708</v>
      </c>
      <c r="B184" s="1491" t="s">
        <v>483</v>
      </c>
      <c r="C184" s="1488">
        <v>7708</v>
      </c>
    </row>
    <row r="185" spans="1:3" ht="15.75">
      <c r="A185" s="1488">
        <v>7711</v>
      </c>
      <c r="B185" s="1494" t="s">
        <v>484</v>
      </c>
      <c r="C185" s="1488">
        <v>7711</v>
      </c>
    </row>
    <row r="186" spans="1:3" ht="15.75">
      <c r="A186" s="1488">
        <v>7712</v>
      </c>
      <c r="B186" s="1491" t="s">
        <v>485</v>
      </c>
      <c r="C186" s="1488">
        <v>7712</v>
      </c>
    </row>
    <row r="187" spans="1:3" ht="15.75">
      <c r="A187" s="1488">
        <v>7713</v>
      </c>
      <c r="B187" s="1504" t="s">
        <v>486</v>
      </c>
      <c r="C187" s="1488">
        <v>7713</v>
      </c>
    </row>
    <row r="188" spans="1:3" ht="15.75">
      <c r="A188" s="1488">
        <v>7714</v>
      </c>
      <c r="B188" s="1490" t="s">
        <v>487</v>
      </c>
      <c r="C188" s="1488">
        <v>7714</v>
      </c>
    </row>
    <row r="189" spans="1:3" ht="15.75">
      <c r="A189" s="1488">
        <v>7718</v>
      </c>
      <c r="B189" s="1491" t="s">
        <v>488</v>
      </c>
      <c r="C189" s="1488">
        <v>7718</v>
      </c>
    </row>
    <row r="190" spans="1:3" ht="15.75">
      <c r="A190" s="1488">
        <v>7719</v>
      </c>
      <c r="B190" s="1492" t="s">
        <v>489</v>
      </c>
      <c r="C190" s="1488">
        <v>7719</v>
      </c>
    </row>
    <row r="191" spans="1:3" ht="15.75">
      <c r="A191" s="1488">
        <v>7731</v>
      </c>
      <c r="B191" s="1491" t="s">
        <v>490</v>
      </c>
      <c r="C191" s="1488">
        <v>7731</v>
      </c>
    </row>
    <row r="192" spans="1:3" ht="15.75">
      <c r="A192" s="1488">
        <v>7732</v>
      </c>
      <c r="B192" s="1492" t="s">
        <v>491</v>
      </c>
      <c r="C192" s="1488">
        <v>7732</v>
      </c>
    </row>
    <row r="193" spans="1:3" ht="15.75">
      <c r="A193" s="1488">
        <v>7733</v>
      </c>
      <c r="B193" s="1492" t="s">
        <v>492</v>
      </c>
      <c r="C193" s="1488">
        <v>7733</v>
      </c>
    </row>
    <row r="194" spans="1:3" ht="15.75">
      <c r="A194" s="1488">
        <v>7735</v>
      </c>
      <c r="B194" s="1492" t="s">
        <v>493</v>
      </c>
      <c r="C194" s="1488">
        <v>7735</v>
      </c>
    </row>
    <row r="195" spans="1:3" ht="15.75">
      <c r="A195" s="1488">
        <v>7736</v>
      </c>
      <c r="B195" s="1491" t="s">
        <v>494</v>
      </c>
      <c r="C195" s="1488">
        <v>7736</v>
      </c>
    </row>
    <row r="196" spans="1:3" ht="15.75">
      <c r="A196" s="1488">
        <v>7737</v>
      </c>
      <c r="B196" s="1492" t="s">
        <v>495</v>
      </c>
      <c r="C196" s="1488">
        <v>7737</v>
      </c>
    </row>
    <row r="197" spans="1:3" ht="15.75">
      <c r="A197" s="1488">
        <v>7738</v>
      </c>
      <c r="B197" s="1492" t="s">
        <v>496</v>
      </c>
      <c r="C197" s="1488">
        <v>7738</v>
      </c>
    </row>
    <row r="198" spans="1:3" ht="15.75">
      <c r="A198" s="1488">
        <v>7739</v>
      </c>
      <c r="B198" s="1496" t="s">
        <v>497</v>
      </c>
      <c r="C198" s="1488">
        <v>7739</v>
      </c>
    </row>
    <row r="199" spans="1:3" ht="15.75">
      <c r="A199" s="1488">
        <v>7740</v>
      </c>
      <c r="B199" s="1496" t="s">
        <v>498</v>
      </c>
      <c r="C199" s="1488">
        <v>7740</v>
      </c>
    </row>
    <row r="200" spans="1:3" ht="15.75">
      <c r="A200" s="1488">
        <v>7741</v>
      </c>
      <c r="B200" s="1492" t="s">
        <v>499</v>
      </c>
      <c r="C200" s="1488">
        <v>7741</v>
      </c>
    </row>
    <row r="201" spans="1:3" ht="15.75">
      <c r="A201" s="1488">
        <v>7742</v>
      </c>
      <c r="B201" s="1492" t="s">
        <v>500</v>
      </c>
      <c r="C201" s="1488">
        <v>7742</v>
      </c>
    </row>
    <row r="202" spans="1:3" ht="15.75">
      <c r="A202" s="1488">
        <v>7743</v>
      </c>
      <c r="B202" s="1492" t="s">
        <v>501</v>
      </c>
      <c r="C202" s="1488">
        <v>7743</v>
      </c>
    </row>
    <row r="203" spans="1:3" ht="15.75">
      <c r="A203" s="1488">
        <v>7744</v>
      </c>
      <c r="B203" s="1502" t="s">
        <v>502</v>
      </c>
      <c r="C203" s="1488">
        <v>7744</v>
      </c>
    </row>
    <row r="204" spans="1:3" ht="15.75">
      <c r="A204" s="1488">
        <v>7745</v>
      </c>
      <c r="B204" s="1492" t="s">
        <v>503</v>
      </c>
      <c r="C204" s="1488">
        <v>7745</v>
      </c>
    </row>
    <row r="205" spans="1:3" ht="15.75">
      <c r="A205" s="1488">
        <v>7746</v>
      </c>
      <c r="B205" s="1492" t="s">
        <v>504</v>
      </c>
      <c r="C205" s="1488">
        <v>7746</v>
      </c>
    </row>
    <row r="206" spans="1:3" ht="15.75">
      <c r="A206" s="1488">
        <v>7747</v>
      </c>
      <c r="B206" s="1491" t="s">
        <v>505</v>
      </c>
      <c r="C206" s="1488">
        <v>7747</v>
      </c>
    </row>
    <row r="207" spans="1:3" ht="15.75">
      <c r="A207" s="1488">
        <v>7748</v>
      </c>
      <c r="B207" s="1494" t="s">
        <v>506</v>
      </c>
      <c r="C207" s="1488">
        <v>7748</v>
      </c>
    </row>
    <row r="208" spans="1:3" ht="15.75">
      <c r="A208" s="1488">
        <v>7751</v>
      </c>
      <c r="B208" s="1492" t="s">
        <v>507</v>
      </c>
      <c r="C208" s="1488">
        <v>7751</v>
      </c>
    </row>
    <row r="209" spans="1:3" ht="15.75">
      <c r="A209" s="1488">
        <v>7752</v>
      </c>
      <c r="B209" s="1492" t="s">
        <v>508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591</v>
      </c>
      <c r="C241" s="1488">
        <v>8835</v>
      </c>
    </row>
    <row r="242" spans="1:3" ht="15.75">
      <c r="A242" s="1488">
        <v>8836</v>
      </c>
      <c r="B242" s="1491" t="s">
        <v>592</v>
      </c>
      <c r="C242" s="1488">
        <v>8836</v>
      </c>
    </row>
    <row r="243" spans="1:3" ht="15.75">
      <c r="A243" s="1488">
        <v>8837</v>
      </c>
      <c r="B243" s="1491" t="s">
        <v>593</v>
      </c>
      <c r="C243" s="1488">
        <v>8837</v>
      </c>
    </row>
    <row r="244" spans="1:3" ht="15.75">
      <c r="A244" s="1488">
        <v>8838</v>
      </c>
      <c r="B244" s="1491" t="s">
        <v>594</v>
      </c>
      <c r="C244" s="1488">
        <v>8838</v>
      </c>
    </row>
    <row r="245" spans="1:3" ht="15.75">
      <c r="A245" s="1488">
        <v>8839</v>
      </c>
      <c r="B245" s="1492" t="s">
        <v>595</v>
      </c>
      <c r="C245" s="1488">
        <v>8839</v>
      </c>
    </row>
    <row r="246" spans="1:3" ht="15.75">
      <c r="A246" s="1488">
        <v>8845</v>
      </c>
      <c r="B246" s="1493" t="s">
        <v>596</v>
      </c>
      <c r="C246" s="1488">
        <v>8845</v>
      </c>
    </row>
    <row r="247" spans="1:3" ht="15.75">
      <c r="A247" s="1488">
        <v>8848</v>
      </c>
      <c r="B247" s="1499" t="s">
        <v>597</v>
      </c>
      <c r="C247" s="1488">
        <v>8848</v>
      </c>
    </row>
    <row r="248" spans="1:3" ht="15.75">
      <c r="A248" s="1488">
        <v>8849</v>
      </c>
      <c r="B248" s="1491" t="s">
        <v>598</v>
      </c>
      <c r="C248" s="1488">
        <v>8849</v>
      </c>
    </row>
    <row r="249" spans="1:3" ht="15.75">
      <c r="A249" s="1488">
        <v>8851</v>
      </c>
      <c r="B249" s="1491" t="s">
        <v>599</v>
      </c>
      <c r="C249" s="1488">
        <v>8851</v>
      </c>
    </row>
    <row r="250" spans="1:3" ht="15.75">
      <c r="A250" s="1488">
        <v>8852</v>
      </c>
      <c r="B250" s="1491" t="s">
        <v>600</v>
      </c>
      <c r="C250" s="1488">
        <v>8852</v>
      </c>
    </row>
    <row r="251" spans="1:3" ht="15.75">
      <c r="A251" s="1488">
        <v>8853</v>
      </c>
      <c r="B251" s="1491" t="s">
        <v>601</v>
      </c>
      <c r="C251" s="1488">
        <v>8853</v>
      </c>
    </row>
    <row r="252" spans="1:3" ht="15.75">
      <c r="A252" s="1488">
        <v>8855</v>
      </c>
      <c r="B252" s="1493" t="s">
        <v>602</v>
      </c>
      <c r="C252" s="1488">
        <v>8855</v>
      </c>
    </row>
    <row r="253" spans="1:3" ht="15.75">
      <c r="A253" s="1488">
        <v>8858</v>
      </c>
      <c r="B253" s="1502" t="s">
        <v>603</v>
      </c>
      <c r="C253" s="1488">
        <v>8858</v>
      </c>
    </row>
    <row r="254" spans="1:3" ht="15.75">
      <c r="A254" s="1488">
        <v>8859</v>
      </c>
      <c r="B254" s="1492" t="s">
        <v>604</v>
      </c>
      <c r="C254" s="1488">
        <v>8859</v>
      </c>
    </row>
    <row r="255" spans="1:3" ht="15.75">
      <c r="A255" s="1488">
        <v>8861</v>
      </c>
      <c r="B255" s="1491" t="s">
        <v>605</v>
      </c>
      <c r="C255" s="1488">
        <v>8861</v>
      </c>
    </row>
    <row r="256" spans="1:3" ht="15.75">
      <c r="A256" s="1488">
        <v>8862</v>
      </c>
      <c r="B256" s="1492" t="s">
        <v>606</v>
      </c>
      <c r="C256" s="1488">
        <v>8862</v>
      </c>
    </row>
    <row r="257" spans="1:3" ht="15.75">
      <c r="A257" s="1488">
        <v>8863</v>
      </c>
      <c r="B257" s="1492" t="s">
        <v>607</v>
      </c>
      <c r="C257" s="1488">
        <v>8863</v>
      </c>
    </row>
    <row r="258" spans="1:3" ht="15.75">
      <c r="A258" s="1488">
        <v>8864</v>
      </c>
      <c r="B258" s="1491" t="s">
        <v>608</v>
      </c>
      <c r="C258" s="1488">
        <v>8864</v>
      </c>
    </row>
    <row r="259" spans="1:3" ht="15.75">
      <c r="A259" s="1488">
        <v>8865</v>
      </c>
      <c r="B259" s="1492" t="s">
        <v>609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617</v>
      </c>
      <c r="C265" s="1488">
        <v>8872</v>
      </c>
    </row>
    <row r="266" spans="1:3" ht="15.75">
      <c r="A266" s="1488">
        <v>8873</v>
      </c>
      <c r="B266" s="1492" t="s">
        <v>618</v>
      </c>
      <c r="C266" s="1488">
        <v>8873</v>
      </c>
    </row>
    <row r="267" spans="1:3" ht="16.5" customHeight="1">
      <c r="A267" s="1488">
        <v>8875</v>
      </c>
      <c r="B267" s="1492" t="s">
        <v>619</v>
      </c>
      <c r="C267" s="1488">
        <v>8875</v>
      </c>
    </row>
    <row r="268" spans="1:3" ht="15.75">
      <c r="A268" s="1488">
        <v>8876</v>
      </c>
      <c r="B268" s="1492" t="s">
        <v>620</v>
      </c>
      <c r="C268" s="1488">
        <v>8876</v>
      </c>
    </row>
    <row r="269" spans="1:3" ht="15.75">
      <c r="A269" s="1488">
        <v>8877</v>
      </c>
      <c r="B269" s="1491" t="s">
        <v>621</v>
      </c>
      <c r="C269" s="1488">
        <v>8877</v>
      </c>
    </row>
    <row r="270" spans="1:3" ht="15.75">
      <c r="A270" s="1488">
        <v>8878</v>
      </c>
      <c r="B270" s="1502" t="s">
        <v>622</v>
      </c>
      <c r="C270" s="1488">
        <v>8878</v>
      </c>
    </row>
    <row r="271" spans="1:3" ht="15.75">
      <c r="A271" s="1488">
        <v>8885</v>
      </c>
      <c r="B271" s="1494" t="s">
        <v>623</v>
      </c>
      <c r="C271" s="1488">
        <v>8885</v>
      </c>
    </row>
    <row r="272" spans="1:3" ht="15.75">
      <c r="A272" s="1488">
        <v>8888</v>
      </c>
      <c r="B272" s="1491" t="s">
        <v>624</v>
      </c>
      <c r="C272" s="1488">
        <v>8888</v>
      </c>
    </row>
    <row r="273" spans="1:3" ht="15.75">
      <c r="A273" s="1488">
        <v>8897</v>
      </c>
      <c r="B273" s="1491" t="s">
        <v>625</v>
      </c>
      <c r="C273" s="1488">
        <v>8897</v>
      </c>
    </row>
    <row r="274" spans="1:3" ht="15.75">
      <c r="A274" s="1488">
        <v>8898</v>
      </c>
      <c r="B274" s="1491" t="s">
        <v>626</v>
      </c>
      <c r="C274" s="1488">
        <v>8898</v>
      </c>
    </row>
    <row r="275" spans="1:3" ht="15.75">
      <c r="A275" s="1488">
        <v>9910</v>
      </c>
      <c r="B275" s="1494" t="s">
        <v>627</v>
      </c>
      <c r="C275" s="1488">
        <v>9910</v>
      </c>
    </row>
    <row r="276" spans="1:3" ht="15.75">
      <c r="A276" s="1488">
        <v>9997</v>
      </c>
      <c r="B276" s="1491" t="s">
        <v>628</v>
      </c>
      <c r="C276" s="1488">
        <v>9997</v>
      </c>
    </row>
    <row r="277" spans="1:3" ht="15.75">
      <c r="A277" s="1488">
        <v>9998</v>
      </c>
      <c r="B277" s="1491" t="s">
        <v>629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781</v>
      </c>
      <c r="B282" s="1478" t="s">
        <v>783</v>
      </c>
    </row>
    <row r="283" spans="1:3" ht="14.25">
      <c r="A283" s="1822" t="s">
        <v>630</v>
      </c>
      <c r="B283" s="1823"/>
      <c r="C283" s="1823"/>
    </row>
    <row r="284" spans="1:3" ht="14.25">
      <c r="A284" s="1506" t="s">
        <v>1202</v>
      </c>
      <c r="B284" s="1507"/>
      <c r="C284" s="1507"/>
    </row>
    <row r="285" spans="1:3" ht="14.25">
      <c r="A285" s="1508" t="s">
        <v>1203</v>
      </c>
      <c r="B285" s="1509" t="s">
        <v>1204</v>
      </c>
      <c r="C285" s="1509" t="s">
        <v>1202</v>
      </c>
    </row>
    <row r="286" spans="1:3" ht="14.25">
      <c r="A286" s="1508" t="s">
        <v>1205</v>
      </c>
      <c r="B286" s="1509" t="s">
        <v>1206</v>
      </c>
      <c r="C286" s="1509" t="s">
        <v>1202</v>
      </c>
    </row>
    <row r="287" spans="1:3" ht="14.25">
      <c r="A287" s="1508" t="s">
        <v>1207</v>
      </c>
      <c r="B287" s="1509" t="s">
        <v>1208</v>
      </c>
      <c r="C287" s="1509" t="s">
        <v>1202</v>
      </c>
    </row>
    <row r="288" spans="1:3" ht="14.25">
      <c r="A288" s="1508" t="s">
        <v>1209</v>
      </c>
      <c r="B288" s="1509" t="s">
        <v>1210</v>
      </c>
      <c r="C288" s="1509" t="s">
        <v>1202</v>
      </c>
    </row>
    <row r="289" spans="1:3" ht="14.25">
      <c r="A289" s="1508" t="s">
        <v>1211</v>
      </c>
      <c r="B289" s="1509" t="s">
        <v>1212</v>
      </c>
      <c r="C289" s="1509" t="s">
        <v>1202</v>
      </c>
    </row>
    <row r="290" spans="1:3" ht="14.25">
      <c r="A290" s="1508" t="s">
        <v>1213</v>
      </c>
      <c r="B290" s="1509" t="s">
        <v>1214</v>
      </c>
      <c r="C290" s="1509" t="s">
        <v>1202</v>
      </c>
    </row>
    <row r="291" spans="1:3" ht="14.25">
      <c r="A291" s="1508" t="s">
        <v>1215</v>
      </c>
      <c r="B291" s="1509" t="s">
        <v>1216</v>
      </c>
      <c r="C291" s="1509" t="s">
        <v>1202</v>
      </c>
    </row>
    <row r="292" spans="1:3" ht="14.25">
      <c r="A292" s="1508" t="s">
        <v>1217</v>
      </c>
      <c r="B292" s="1509" t="s">
        <v>1218</v>
      </c>
      <c r="C292" s="1509" t="s">
        <v>1202</v>
      </c>
    </row>
    <row r="293" spans="1:3" ht="14.25">
      <c r="A293" s="1508" t="s">
        <v>1219</v>
      </c>
      <c r="B293" s="1509" t="s">
        <v>1220</v>
      </c>
      <c r="C293" s="1509" t="s">
        <v>1202</v>
      </c>
    </row>
    <row r="294" spans="1:3" ht="14.25">
      <c r="A294" s="1508" t="s">
        <v>1221</v>
      </c>
      <c r="B294" s="1509" t="s">
        <v>1222</v>
      </c>
      <c r="C294" s="1509" t="s">
        <v>1202</v>
      </c>
    </row>
    <row r="295" spans="1:3" ht="14.25">
      <c r="A295" s="1508" t="s">
        <v>1223</v>
      </c>
      <c r="B295" s="1509" t="s">
        <v>1224</v>
      </c>
      <c r="C295" s="1509" t="s">
        <v>1202</v>
      </c>
    </row>
    <row r="296" spans="1:3" ht="14.25">
      <c r="A296" s="1508" t="s">
        <v>1225</v>
      </c>
      <c r="B296" s="1509">
        <v>98315</v>
      </c>
      <c r="C296" s="1509" t="s">
        <v>1202</v>
      </c>
    </row>
    <row r="297" spans="1:3" ht="14.25">
      <c r="A297" s="1506" t="s">
        <v>1226</v>
      </c>
      <c r="B297" s="1573"/>
      <c r="C297" s="1573"/>
    </row>
    <row r="298" spans="1:3" ht="14.25">
      <c r="A298" s="1508" t="s">
        <v>631</v>
      </c>
      <c r="B298" s="1509" t="s">
        <v>632</v>
      </c>
      <c r="C298" s="1509" t="s">
        <v>1226</v>
      </c>
    </row>
    <row r="299" spans="1:3" ht="14.25">
      <c r="A299" s="1508" t="s">
        <v>2137</v>
      </c>
      <c r="B299" s="1509" t="s">
        <v>633</v>
      </c>
      <c r="C299" s="1509" t="s">
        <v>1226</v>
      </c>
    </row>
    <row r="300" spans="1:3" ht="14.25">
      <c r="A300" s="1508" t="s">
        <v>634</v>
      </c>
      <c r="B300" s="1509" t="s">
        <v>635</v>
      </c>
      <c r="C300" s="1509" t="s">
        <v>1226</v>
      </c>
    </row>
    <row r="301" spans="1:3" ht="14.25">
      <c r="A301" s="1508" t="s">
        <v>636</v>
      </c>
      <c r="B301" s="1509" t="s">
        <v>637</v>
      </c>
      <c r="C301" s="1509" t="s">
        <v>1226</v>
      </c>
    </row>
    <row r="302" spans="1:3" ht="14.25">
      <c r="A302" s="1508" t="s">
        <v>638</v>
      </c>
      <c r="B302" s="1509" t="s">
        <v>639</v>
      </c>
      <c r="C302" s="1509" t="s">
        <v>1226</v>
      </c>
    </row>
    <row r="303" spans="1:3" ht="14.25">
      <c r="A303" s="1508" t="s">
        <v>2138</v>
      </c>
      <c r="B303" s="1509" t="s">
        <v>640</v>
      </c>
      <c r="C303" s="1509" t="s">
        <v>1226</v>
      </c>
    </row>
    <row r="304" spans="1:3" ht="14.25">
      <c r="A304" s="1508" t="s">
        <v>641</v>
      </c>
      <c r="B304" s="1509" t="s">
        <v>642</v>
      </c>
      <c r="C304" s="1509" t="s">
        <v>1226</v>
      </c>
    </row>
    <row r="305" spans="1:3" ht="14.25">
      <c r="A305" s="1508" t="s">
        <v>643</v>
      </c>
      <c r="B305" s="1509" t="s">
        <v>644</v>
      </c>
      <c r="C305" s="1509" t="s">
        <v>1226</v>
      </c>
    </row>
    <row r="306" spans="1:3" ht="14.25">
      <c r="A306" s="1506" t="s">
        <v>2139</v>
      </c>
      <c r="B306" s="1509"/>
      <c r="C306" s="1509"/>
    </row>
    <row r="307" spans="1:3" ht="14.25">
      <c r="A307" s="1508" t="s">
        <v>2140</v>
      </c>
      <c r="B307" s="1509" t="s">
        <v>2141</v>
      </c>
      <c r="C307" s="1509" t="s">
        <v>2139</v>
      </c>
    </row>
    <row r="308" spans="1:3" ht="14.25">
      <c r="A308" s="1508" t="s">
        <v>2142</v>
      </c>
      <c r="B308" s="1509" t="s">
        <v>2143</v>
      </c>
      <c r="C308" s="1509" t="s">
        <v>2139</v>
      </c>
    </row>
    <row r="309" spans="1:3" ht="14.25">
      <c r="A309" s="1508" t="s">
        <v>2144</v>
      </c>
      <c r="B309" s="1509" t="s">
        <v>2145</v>
      </c>
      <c r="C309" s="1509" t="s">
        <v>2139</v>
      </c>
    </row>
    <row r="310" spans="1:3" ht="14.25">
      <c r="A310" s="1508" t="s">
        <v>2146</v>
      </c>
      <c r="B310" s="1509" t="s">
        <v>2147</v>
      </c>
      <c r="C310" s="1509" t="s">
        <v>2139</v>
      </c>
    </row>
    <row r="311" spans="1:3" ht="14.25">
      <c r="A311" s="1508" t="s">
        <v>2148</v>
      </c>
      <c r="B311" s="1509" t="s">
        <v>2149</v>
      </c>
      <c r="C311" s="1509" t="s">
        <v>2139</v>
      </c>
    </row>
    <row r="312" spans="1:3" ht="14.25">
      <c r="A312" s="1508" t="s">
        <v>2150</v>
      </c>
      <c r="B312" s="1509" t="s">
        <v>2151</v>
      </c>
      <c r="C312" s="1509" t="s">
        <v>2139</v>
      </c>
    </row>
    <row r="313" spans="1:3" ht="14.25">
      <c r="A313" s="1508" t="s">
        <v>2152</v>
      </c>
      <c r="B313" s="1509" t="s">
        <v>2153</v>
      </c>
      <c r="C313" s="1509" t="s">
        <v>2139</v>
      </c>
    </row>
    <row r="314" spans="1:3" ht="14.25">
      <c r="A314" s="1508" t="s">
        <v>2154</v>
      </c>
      <c r="B314" s="1509" t="s">
        <v>2155</v>
      </c>
      <c r="C314" s="1509" t="s">
        <v>2139</v>
      </c>
    </row>
    <row r="315" spans="1:3" ht="14.25">
      <c r="A315" s="1508" t="s">
        <v>2156</v>
      </c>
      <c r="B315" s="1509" t="s">
        <v>2157</v>
      </c>
      <c r="C315" s="1509" t="s">
        <v>2139</v>
      </c>
    </row>
    <row r="316" spans="1:3" ht="14.25">
      <c r="A316" s="1508" t="s">
        <v>2158</v>
      </c>
      <c r="B316" s="1509" t="s">
        <v>2159</v>
      </c>
      <c r="C316" s="1509" t="s">
        <v>2139</v>
      </c>
    </row>
    <row r="317" spans="1:3" ht="14.25">
      <c r="A317" s="1508" t="s">
        <v>2160</v>
      </c>
      <c r="B317" s="1509" t="s">
        <v>2161</v>
      </c>
      <c r="C317" s="1509" t="s">
        <v>2139</v>
      </c>
    </row>
    <row r="318" spans="1:3" ht="14.25">
      <c r="A318" s="1508" t="s">
        <v>2162</v>
      </c>
      <c r="B318" s="1509" t="s">
        <v>2163</v>
      </c>
      <c r="C318" s="1509" t="s">
        <v>2139</v>
      </c>
    </row>
    <row r="319" spans="1:3" ht="14.25">
      <c r="A319" s="1508" t="s">
        <v>2164</v>
      </c>
      <c r="B319" s="1509">
        <v>99001</v>
      </c>
      <c r="C319" s="1509"/>
    </row>
    <row r="320" ht="14.25"/>
    <row r="321" ht="14.25"/>
    <row r="322" spans="1:2" ht="14.25">
      <c r="A322" s="1477" t="s">
        <v>781</v>
      </c>
      <c r="B322" s="1478" t="s">
        <v>782</v>
      </c>
    </row>
    <row r="323" ht="15.75">
      <c r="B323" s="1505" t="s">
        <v>1657</v>
      </c>
    </row>
    <row r="324" ht="18.75" thickBot="1">
      <c r="B324" s="1505" t="s">
        <v>1658</v>
      </c>
    </row>
    <row r="325" spans="1:2" ht="16.5">
      <c r="A325" s="1510" t="s">
        <v>1242</v>
      </c>
      <c r="B325" s="1511" t="s">
        <v>645</v>
      </c>
    </row>
    <row r="326" spans="1:2" ht="16.5">
      <c r="A326" s="1512" t="s">
        <v>1243</v>
      </c>
      <c r="B326" s="1513" t="s">
        <v>646</v>
      </c>
    </row>
    <row r="327" spans="1:2" ht="16.5">
      <c r="A327" s="1512" t="s">
        <v>1244</v>
      </c>
      <c r="B327" s="1514" t="s">
        <v>647</v>
      </c>
    </row>
    <row r="328" spans="1:2" ht="16.5">
      <c r="A328" s="1512" t="s">
        <v>1245</v>
      </c>
      <c r="B328" s="1514" t="s">
        <v>648</v>
      </c>
    </row>
    <row r="329" spans="1:2" ht="16.5">
      <c r="A329" s="1512" t="s">
        <v>1246</v>
      </c>
      <c r="B329" s="1514" t="s">
        <v>649</v>
      </c>
    </row>
    <row r="330" spans="1:2" ht="16.5">
      <c r="A330" s="1512" t="s">
        <v>1247</v>
      </c>
      <c r="B330" s="1514" t="s">
        <v>650</v>
      </c>
    </row>
    <row r="331" spans="1:2" ht="16.5">
      <c r="A331" s="1512" t="s">
        <v>1248</v>
      </c>
      <c r="B331" s="1514" t="s">
        <v>651</v>
      </c>
    </row>
    <row r="332" spans="1:2" ht="16.5">
      <c r="A332" s="1512" t="s">
        <v>1249</v>
      </c>
      <c r="B332" s="1514" t="s">
        <v>652</v>
      </c>
    </row>
    <row r="333" spans="1:2" ht="16.5">
      <c r="A333" s="1512" t="s">
        <v>1250</v>
      </c>
      <c r="B333" s="1514" t="s">
        <v>653</v>
      </c>
    </row>
    <row r="334" spans="1:2" ht="16.5">
      <c r="A334" s="1512" t="s">
        <v>1251</v>
      </c>
      <c r="B334" s="1514" t="s">
        <v>654</v>
      </c>
    </row>
    <row r="335" spans="1:2" ht="16.5">
      <c r="A335" s="1512" t="s">
        <v>1252</v>
      </c>
      <c r="B335" s="1514" t="s">
        <v>655</v>
      </c>
    </row>
    <row r="336" spans="1:2" ht="16.5">
      <c r="A336" s="1512" t="s">
        <v>1253</v>
      </c>
      <c r="B336" s="1515" t="s">
        <v>656</v>
      </c>
    </row>
    <row r="337" spans="1:2" ht="16.5">
      <c r="A337" s="1512" t="s">
        <v>1254</v>
      </c>
      <c r="B337" s="1515" t="s">
        <v>657</v>
      </c>
    </row>
    <row r="338" spans="1:256" ht="16.5">
      <c r="A338" s="1512" t="s">
        <v>1255</v>
      </c>
      <c r="B338" s="1514" t="s">
        <v>658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1256</v>
      </c>
      <c r="B339" s="1514" t="s">
        <v>659</v>
      </c>
    </row>
    <row r="340" spans="1:2" ht="16.5">
      <c r="A340" s="1512" t="s">
        <v>1257</v>
      </c>
      <c r="B340" s="1514" t="s">
        <v>660</v>
      </c>
    </row>
    <row r="341" spans="1:2" ht="16.5">
      <c r="A341" s="1512" t="s">
        <v>1258</v>
      </c>
      <c r="B341" s="1514" t="s">
        <v>1227</v>
      </c>
    </row>
    <row r="342" spans="1:2" ht="16.5">
      <c r="A342" s="1512" t="s">
        <v>1259</v>
      </c>
      <c r="B342" s="1514" t="s">
        <v>1228</v>
      </c>
    </row>
    <row r="343" spans="1:2" ht="16.5">
      <c r="A343" s="1512" t="s">
        <v>1260</v>
      </c>
      <c r="B343" s="1514" t="s">
        <v>661</v>
      </c>
    </row>
    <row r="344" spans="1:2" ht="16.5">
      <c r="A344" s="1512" t="s">
        <v>1261</v>
      </c>
      <c r="B344" s="1514" t="s">
        <v>662</v>
      </c>
    </row>
    <row r="345" spans="1:2" ht="16.5">
      <c r="A345" s="1512" t="s">
        <v>1262</v>
      </c>
      <c r="B345" s="1514" t="s">
        <v>1229</v>
      </c>
    </row>
    <row r="346" spans="1:2" ht="16.5">
      <c r="A346" s="1512" t="s">
        <v>1263</v>
      </c>
      <c r="B346" s="1514" t="s">
        <v>663</v>
      </c>
    </row>
    <row r="347" spans="1:2" ht="16.5">
      <c r="A347" s="1512" t="s">
        <v>1264</v>
      </c>
      <c r="B347" s="1514" t="s">
        <v>664</v>
      </c>
    </row>
    <row r="348" spans="1:2" ht="30">
      <c r="A348" s="1516" t="s">
        <v>1265</v>
      </c>
      <c r="B348" s="1517" t="s">
        <v>72</v>
      </c>
    </row>
    <row r="349" spans="1:2" ht="16.5">
      <c r="A349" s="1518" t="s">
        <v>1266</v>
      </c>
      <c r="B349" s="1519" t="s">
        <v>73</v>
      </c>
    </row>
    <row r="350" spans="1:2" ht="16.5">
      <c r="A350" s="1518" t="s">
        <v>1267</v>
      </c>
      <c r="B350" s="1519" t="s">
        <v>74</v>
      </c>
    </row>
    <row r="351" spans="1:2" ht="16.5">
      <c r="A351" s="1518" t="s">
        <v>1268</v>
      </c>
      <c r="B351" s="1519" t="s">
        <v>1230</v>
      </c>
    </row>
    <row r="352" spans="1:2" ht="16.5">
      <c r="A352" s="1512" t="s">
        <v>1269</v>
      </c>
      <c r="B352" s="1514" t="s">
        <v>75</v>
      </c>
    </row>
    <row r="353" spans="1:2" ht="16.5">
      <c r="A353" s="1512" t="s">
        <v>1270</v>
      </c>
      <c r="B353" s="1514" t="s">
        <v>76</v>
      </c>
    </row>
    <row r="354" spans="1:2" ht="16.5">
      <c r="A354" s="1512" t="s">
        <v>1271</v>
      </c>
      <c r="B354" s="1514" t="s">
        <v>1231</v>
      </c>
    </row>
    <row r="355" spans="1:5" ht="16.5">
      <c r="A355" s="1512" t="s">
        <v>1272</v>
      </c>
      <c r="B355" s="1514" t="s">
        <v>77</v>
      </c>
      <c r="E355" s="1538"/>
    </row>
    <row r="356" spans="1:5" ht="16.5">
      <c r="A356" s="1512" t="s">
        <v>1273</v>
      </c>
      <c r="B356" s="1514" t="s">
        <v>78</v>
      </c>
      <c r="E356" s="1538"/>
    </row>
    <row r="357" spans="1:5" ht="16.5">
      <c r="A357" s="1512" t="s">
        <v>1274</v>
      </c>
      <c r="B357" s="1514" t="s">
        <v>79</v>
      </c>
      <c r="E357" s="1538"/>
    </row>
    <row r="358" spans="1:5" ht="16.5">
      <c r="A358" s="1512" t="s">
        <v>1275</v>
      </c>
      <c r="B358" s="1519" t="s">
        <v>80</v>
      </c>
      <c r="E358" s="1538"/>
    </row>
    <row r="359" spans="1:5" ht="16.5">
      <c r="A359" s="1512" t="s">
        <v>1276</v>
      </c>
      <c r="B359" s="1519" t="s">
        <v>81</v>
      </c>
      <c r="E359" s="1538"/>
    </row>
    <row r="360" spans="1:5" ht="16.5">
      <c r="A360" s="1512" t="s">
        <v>1277</v>
      </c>
      <c r="B360" s="1519" t="s">
        <v>1232</v>
      </c>
      <c r="E360" s="1538"/>
    </row>
    <row r="361" spans="1:5" ht="16.5">
      <c r="A361" s="1512" t="s">
        <v>1278</v>
      </c>
      <c r="B361" s="1514" t="s">
        <v>82</v>
      </c>
      <c r="E361" s="1538"/>
    </row>
    <row r="362" spans="1:5" ht="16.5">
      <c r="A362" s="1512" t="s">
        <v>1279</v>
      </c>
      <c r="B362" s="1514" t="s">
        <v>83</v>
      </c>
      <c r="E362" s="1538"/>
    </row>
    <row r="363" spans="1:5" ht="16.5">
      <c r="A363" s="1512" t="s">
        <v>1280</v>
      </c>
      <c r="B363" s="1519" t="s">
        <v>84</v>
      </c>
      <c r="E363" s="1538"/>
    </row>
    <row r="364" spans="1:5" ht="16.5">
      <c r="A364" s="1512" t="s">
        <v>1281</v>
      </c>
      <c r="B364" s="1514" t="s">
        <v>85</v>
      </c>
      <c r="E364" s="1538"/>
    </row>
    <row r="365" spans="1:5" ht="16.5">
      <c r="A365" s="1512" t="s">
        <v>1282</v>
      </c>
      <c r="B365" s="1514" t="s">
        <v>86</v>
      </c>
      <c r="E365" s="1538"/>
    </row>
    <row r="366" spans="1:5" ht="16.5">
      <c r="A366" s="1512" t="s">
        <v>1283</v>
      </c>
      <c r="B366" s="1514" t="s">
        <v>87</v>
      </c>
      <c r="E366" s="1538"/>
    </row>
    <row r="367" spans="1:5" ht="16.5">
      <c r="A367" s="1512" t="s">
        <v>1284</v>
      </c>
      <c r="B367" s="1514" t="s">
        <v>88</v>
      </c>
      <c r="E367" s="1538"/>
    </row>
    <row r="368" spans="1:5" ht="16.5">
      <c r="A368" s="1512" t="s">
        <v>1285</v>
      </c>
      <c r="B368" s="1514" t="s">
        <v>1233</v>
      </c>
      <c r="E368" s="1538"/>
    </row>
    <row r="369" spans="1:5" ht="16.5">
      <c r="A369" s="1512" t="s">
        <v>2037</v>
      </c>
      <c r="B369" s="1514" t="s">
        <v>2038</v>
      </c>
      <c r="E369" s="1538"/>
    </row>
    <row r="370" spans="1:5" ht="16.5">
      <c r="A370" s="1512" t="s">
        <v>1286</v>
      </c>
      <c r="B370" s="1514" t="s">
        <v>446</v>
      </c>
      <c r="E370" s="1538"/>
    </row>
    <row r="371" spans="1:5" ht="16.5">
      <c r="A371" s="1520" t="s">
        <v>1287</v>
      </c>
      <c r="B371" s="1521" t="s">
        <v>447</v>
      </c>
      <c r="E371" s="1538"/>
    </row>
    <row r="372" spans="1:5" ht="16.5">
      <c r="A372" s="1522" t="s">
        <v>1288</v>
      </c>
      <c r="B372" s="1523" t="s">
        <v>448</v>
      </c>
      <c r="E372" s="1538"/>
    </row>
    <row r="373" spans="1:5" ht="16.5">
      <c r="A373" s="1522" t="s">
        <v>1289</v>
      </c>
      <c r="B373" s="1523" t="s">
        <v>449</v>
      </c>
      <c r="E373" s="1538"/>
    </row>
    <row r="374" spans="1:5" ht="16.5">
      <c r="A374" s="1522" t="s">
        <v>1290</v>
      </c>
      <c r="B374" s="1523" t="s">
        <v>450</v>
      </c>
      <c r="E374" s="1538"/>
    </row>
    <row r="375" spans="1:5" ht="17.25" thickBot="1">
      <c r="A375" s="1524" t="s">
        <v>1291</v>
      </c>
      <c r="B375" s="1525" t="s">
        <v>451</v>
      </c>
      <c r="E375" s="1538"/>
    </row>
    <row r="376" spans="1:5" ht="18">
      <c r="A376" s="1574"/>
      <c r="B376" s="1526" t="s">
        <v>2094</v>
      </c>
      <c r="E376" s="1538"/>
    </row>
    <row r="377" spans="1:5" ht="18">
      <c r="A377" s="1575"/>
      <c r="B377" s="1529" t="s">
        <v>1659</v>
      </c>
      <c r="E377" s="1538"/>
    </row>
    <row r="378" spans="1:5" ht="18">
      <c r="A378" s="1575"/>
      <c r="B378" s="1530" t="s">
        <v>2095</v>
      </c>
      <c r="E378" s="1538"/>
    </row>
    <row r="379" spans="1:5" ht="18">
      <c r="A379" s="1532" t="s">
        <v>1292</v>
      </c>
      <c r="B379" s="1531" t="s">
        <v>2096</v>
      </c>
      <c r="E379" s="1538"/>
    </row>
    <row r="380" spans="1:5" ht="18">
      <c r="A380" s="1532" t="s">
        <v>1293</v>
      </c>
      <c r="B380" s="1533" t="s">
        <v>2097</v>
      </c>
      <c r="E380" s="1538"/>
    </row>
    <row r="381" spans="1:5" ht="18">
      <c r="A381" s="1532" t="s">
        <v>1294</v>
      </c>
      <c r="B381" s="1534" t="s">
        <v>2098</v>
      </c>
      <c r="E381" s="1538"/>
    </row>
    <row r="382" spans="1:5" ht="18">
      <c r="A382" s="1532" t="s">
        <v>1295</v>
      </c>
      <c r="B382" s="1534" t="s">
        <v>2099</v>
      </c>
      <c r="E382" s="1538"/>
    </row>
    <row r="383" spans="1:5" ht="18">
      <c r="A383" s="1532" t="s">
        <v>1296</v>
      </c>
      <c r="B383" s="1534" t="s">
        <v>2100</v>
      </c>
      <c r="E383" s="1538"/>
    </row>
    <row r="384" spans="1:5" ht="18">
      <c r="A384" s="1532" t="s">
        <v>1297</v>
      </c>
      <c r="B384" s="1534" t="s">
        <v>2101</v>
      </c>
      <c r="E384" s="1538"/>
    </row>
    <row r="385" spans="1:5" ht="18">
      <c r="A385" s="1532" t="s">
        <v>1298</v>
      </c>
      <c r="B385" s="1534" t="s">
        <v>2102</v>
      </c>
      <c r="E385" s="1538"/>
    </row>
    <row r="386" spans="1:5" ht="18">
      <c r="A386" s="1532" t="s">
        <v>1299</v>
      </c>
      <c r="B386" s="1535" t="s">
        <v>2103</v>
      </c>
      <c r="E386" s="1538"/>
    </row>
    <row r="387" spans="1:5" ht="18">
      <c r="A387" s="1532" t="s">
        <v>1300</v>
      </c>
      <c r="B387" s="1535" t="s">
        <v>2104</v>
      </c>
      <c r="E387" s="1538"/>
    </row>
    <row r="388" spans="1:5" ht="18">
      <c r="A388" s="1532" t="s">
        <v>1301</v>
      </c>
      <c r="B388" s="1535" t="s">
        <v>2105</v>
      </c>
      <c r="E388" s="1538"/>
    </row>
    <row r="389" spans="1:5" ht="18">
      <c r="A389" s="1532" t="s">
        <v>1302</v>
      </c>
      <c r="B389" s="1535" t="s">
        <v>2106</v>
      </c>
      <c r="E389" s="1538"/>
    </row>
    <row r="390" spans="1:5" ht="18">
      <c r="A390" s="1532" t="s">
        <v>1303</v>
      </c>
      <c r="B390" s="1536" t="s">
        <v>2107</v>
      </c>
      <c r="E390" s="1538"/>
    </row>
    <row r="391" spans="1:5" ht="18">
      <c r="A391" s="1532" t="s">
        <v>1304</v>
      </c>
      <c r="B391" s="1536" t="s">
        <v>2108</v>
      </c>
      <c r="E391" s="1538"/>
    </row>
    <row r="392" spans="1:5" ht="18">
      <c r="A392" s="1532" t="s">
        <v>1305</v>
      </c>
      <c r="B392" s="1535" t="s">
        <v>2109</v>
      </c>
      <c r="E392" s="1538"/>
    </row>
    <row r="393" spans="1:5" ht="18">
      <c r="A393" s="1532" t="s">
        <v>1306</v>
      </c>
      <c r="B393" s="1535" t="s">
        <v>2110</v>
      </c>
      <c r="C393" s="1537" t="s">
        <v>179</v>
      </c>
      <c r="E393" s="1538"/>
    </row>
    <row r="394" spans="1:5" ht="18">
      <c r="A394" s="1532" t="s">
        <v>1307</v>
      </c>
      <c r="B394" s="1534" t="s">
        <v>2111</v>
      </c>
      <c r="C394" s="1537" t="s">
        <v>179</v>
      </c>
      <c r="E394" s="1538"/>
    </row>
    <row r="395" spans="1:5" ht="18">
      <c r="A395" s="1532" t="s">
        <v>1308</v>
      </c>
      <c r="B395" s="1535" t="s">
        <v>2112</v>
      </c>
      <c r="C395" s="1537" t="s">
        <v>179</v>
      </c>
      <c r="E395" s="1538"/>
    </row>
    <row r="396" spans="1:5" ht="18">
      <c r="A396" s="1532" t="s">
        <v>1309</v>
      </c>
      <c r="B396" s="1535" t="s">
        <v>2113</v>
      </c>
      <c r="C396" s="1537" t="s">
        <v>179</v>
      </c>
      <c r="E396" s="1538"/>
    </row>
    <row r="397" spans="1:5" ht="18">
      <c r="A397" s="1532" t="s">
        <v>1310</v>
      </c>
      <c r="B397" s="1535" t="s">
        <v>2114</v>
      </c>
      <c r="C397" s="1537" t="s">
        <v>179</v>
      </c>
      <c r="E397" s="1538"/>
    </row>
    <row r="398" spans="1:5" ht="18">
      <c r="A398" s="1532" t="s">
        <v>1311</v>
      </c>
      <c r="B398" s="1535" t="s">
        <v>2115</v>
      </c>
      <c r="C398" s="1537" t="s">
        <v>179</v>
      </c>
      <c r="E398" s="1538"/>
    </row>
    <row r="399" spans="1:5" ht="18">
      <c r="A399" s="1532" t="s">
        <v>1312</v>
      </c>
      <c r="B399" s="1535" t="s">
        <v>2116</v>
      </c>
      <c r="C399" s="1537" t="s">
        <v>179</v>
      </c>
      <c r="E399" s="1538"/>
    </row>
    <row r="400" spans="1:5" ht="18">
      <c r="A400" s="1532" t="s">
        <v>1313</v>
      </c>
      <c r="B400" s="1535" t="s">
        <v>2117</v>
      </c>
      <c r="C400" s="1537" t="s">
        <v>179</v>
      </c>
      <c r="E400" s="1538"/>
    </row>
    <row r="401" spans="1:5" ht="18">
      <c r="A401" s="1532" t="s">
        <v>1314</v>
      </c>
      <c r="B401" s="1535" t="s">
        <v>2118</v>
      </c>
      <c r="C401" s="1537" t="s">
        <v>179</v>
      </c>
      <c r="E401" s="1538"/>
    </row>
    <row r="402" spans="1:5" ht="18">
      <c r="A402" s="1532" t="s">
        <v>1315</v>
      </c>
      <c r="B402" s="1534" t="s">
        <v>2119</v>
      </c>
      <c r="C402" s="1537" t="s">
        <v>179</v>
      </c>
      <c r="E402" s="1538"/>
    </row>
    <row r="403" spans="1:5" ht="18">
      <c r="A403" s="1532" t="s">
        <v>1316</v>
      </c>
      <c r="B403" s="1535" t="s">
        <v>2120</v>
      </c>
      <c r="C403" s="1537" t="s">
        <v>179</v>
      </c>
      <c r="E403" s="1538"/>
    </row>
    <row r="404" spans="1:5" ht="18">
      <c r="A404" s="1532" t="s">
        <v>1317</v>
      </c>
      <c r="B404" s="1534" t="s">
        <v>2121</v>
      </c>
      <c r="C404" s="1537" t="s">
        <v>179</v>
      </c>
      <c r="E404" s="1538"/>
    </row>
    <row r="405" spans="1:5" ht="18">
      <c r="A405" s="1532" t="s">
        <v>1318</v>
      </c>
      <c r="B405" s="1534" t="s">
        <v>2122</v>
      </c>
      <c r="C405" s="1537" t="s">
        <v>179</v>
      </c>
      <c r="E405" s="1538"/>
    </row>
    <row r="406" spans="1:5" ht="18">
      <c r="A406" s="1532" t="s">
        <v>1319</v>
      </c>
      <c r="B406" s="1534" t="s">
        <v>2123</v>
      </c>
      <c r="C406" s="1537" t="s">
        <v>179</v>
      </c>
      <c r="E406" s="1538"/>
    </row>
    <row r="407" spans="1:5" ht="18">
      <c r="A407" s="1532" t="s">
        <v>1320</v>
      </c>
      <c r="B407" s="1534" t="s">
        <v>2124</v>
      </c>
      <c r="C407" s="1537" t="s">
        <v>179</v>
      </c>
      <c r="E407" s="1538"/>
    </row>
    <row r="408" spans="1:5" ht="18">
      <c r="A408" s="1532" t="s">
        <v>1321</v>
      </c>
      <c r="B408" s="1534" t="s">
        <v>2125</v>
      </c>
      <c r="C408" s="1537" t="s">
        <v>179</v>
      </c>
      <c r="E408" s="1538"/>
    </row>
    <row r="409" spans="1:5" ht="18">
      <c r="A409" s="1532" t="s">
        <v>1322</v>
      </c>
      <c r="B409" s="1534" t="s">
        <v>2126</v>
      </c>
      <c r="C409" s="1537" t="s">
        <v>179</v>
      </c>
      <c r="E409" s="1538"/>
    </row>
    <row r="410" spans="1:5" ht="18">
      <c r="A410" s="1532" t="s">
        <v>1323</v>
      </c>
      <c r="B410" s="1534" t="s">
        <v>2127</v>
      </c>
      <c r="C410" s="1537" t="s">
        <v>179</v>
      </c>
      <c r="E410" s="1538"/>
    </row>
    <row r="411" spans="1:5" ht="18">
      <c r="A411" s="1532" t="s">
        <v>1324</v>
      </c>
      <c r="B411" s="1534" t="s">
        <v>2128</v>
      </c>
      <c r="C411" s="1537" t="s">
        <v>179</v>
      </c>
      <c r="E411" s="1538"/>
    </row>
    <row r="412" spans="1:5" ht="18">
      <c r="A412" s="1532" t="s">
        <v>1325</v>
      </c>
      <c r="B412" s="1539" t="s">
        <v>2129</v>
      </c>
      <c r="C412" s="1537" t="s">
        <v>179</v>
      </c>
      <c r="E412" s="1538"/>
    </row>
    <row r="413" spans="1:5" ht="18">
      <c r="A413" s="1532" t="s">
        <v>1326</v>
      </c>
      <c r="B413" s="1540" t="s">
        <v>1234</v>
      </c>
      <c r="C413" s="1537" t="s">
        <v>179</v>
      </c>
      <c r="E413" s="1538"/>
    </row>
    <row r="414" spans="1:5" ht="18">
      <c r="A414" s="1576" t="s">
        <v>1327</v>
      </c>
      <c r="B414" s="1541" t="s">
        <v>1660</v>
      </c>
      <c r="C414" s="1537" t="s">
        <v>179</v>
      </c>
      <c r="E414" s="1538"/>
    </row>
    <row r="415" spans="1:5" ht="18">
      <c r="A415" s="1575" t="s">
        <v>179</v>
      </c>
      <c r="B415" s="1542" t="s">
        <v>1661</v>
      </c>
      <c r="C415" s="1537" t="s">
        <v>179</v>
      </c>
      <c r="E415" s="1538"/>
    </row>
    <row r="416" spans="1:5" ht="18">
      <c r="A416" s="1547" t="s">
        <v>1328</v>
      </c>
      <c r="B416" s="1543" t="s">
        <v>2130</v>
      </c>
      <c r="C416" s="1537" t="s">
        <v>179</v>
      </c>
      <c r="E416" s="1538"/>
    </row>
    <row r="417" spans="1:5" ht="18">
      <c r="A417" s="1532" t="s">
        <v>1329</v>
      </c>
      <c r="B417" s="1519" t="s">
        <v>2131</v>
      </c>
      <c r="C417" s="1537" t="s">
        <v>179</v>
      </c>
      <c r="E417" s="1538"/>
    </row>
    <row r="418" spans="1:5" ht="18">
      <c r="A418" s="1577" t="s">
        <v>1330</v>
      </c>
      <c r="B418" s="1544" t="s">
        <v>2132</v>
      </c>
      <c r="C418" s="1537" t="s">
        <v>179</v>
      </c>
      <c r="E418" s="1538"/>
    </row>
    <row r="419" spans="1:5" ht="18">
      <c r="A419" s="1528" t="s">
        <v>179</v>
      </c>
      <c r="B419" s="1545" t="s">
        <v>1662</v>
      </c>
      <c r="C419" s="1537" t="s">
        <v>179</v>
      </c>
      <c r="E419" s="1538"/>
    </row>
    <row r="420" spans="1:5" ht="16.5">
      <c r="A420" s="1512" t="s">
        <v>1282</v>
      </c>
      <c r="B420" s="1514" t="s">
        <v>86</v>
      </c>
      <c r="C420" s="1537" t="s">
        <v>179</v>
      </c>
      <c r="E420" s="1538"/>
    </row>
    <row r="421" spans="1:5" ht="16.5">
      <c r="A421" s="1512" t="s">
        <v>1283</v>
      </c>
      <c r="B421" s="1514" t="s">
        <v>87</v>
      </c>
      <c r="C421" s="1537" t="s">
        <v>179</v>
      </c>
      <c r="E421" s="1538"/>
    </row>
    <row r="422" spans="1:5" ht="16.5">
      <c r="A422" s="1578" t="s">
        <v>1284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1663</v>
      </c>
      <c r="C423" s="1537" t="s">
        <v>179</v>
      </c>
      <c r="E423" s="1538"/>
    </row>
    <row r="424" spans="1:5" ht="18">
      <c r="A424" s="1547" t="s">
        <v>1331</v>
      </c>
      <c r="B424" s="1543" t="s">
        <v>1235</v>
      </c>
      <c r="C424" s="1537" t="s">
        <v>179</v>
      </c>
      <c r="E424" s="1538"/>
    </row>
    <row r="425" spans="1:5" ht="18">
      <c r="A425" s="1547" t="s">
        <v>1332</v>
      </c>
      <c r="B425" s="1543" t="s">
        <v>1236</v>
      </c>
      <c r="C425" s="1537" t="s">
        <v>179</v>
      </c>
      <c r="E425" s="1538"/>
    </row>
    <row r="426" spans="1:5" ht="18">
      <c r="A426" s="1547" t="s">
        <v>1333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1334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1335</v>
      </c>
      <c r="B428" s="1548" t="s">
        <v>1237</v>
      </c>
      <c r="C428" s="1537" t="s">
        <v>179</v>
      </c>
      <c r="E428" s="1538"/>
    </row>
    <row r="429" spans="1:5" ht="16.5">
      <c r="A429" s="1580" t="s">
        <v>1336</v>
      </c>
      <c r="B429" s="1549" t="s">
        <v>710</v>
      </c>
      <c r="C429" s="1537" t="s">
        <v>179</v>
      </c>
      <c r="E429" s="1538"/>
    </row>
    <row r="430" spans="1:5" ht="16.5">
      <c r="A430" s="1512" t="s">
        <v>1337</v>
      </c>
      <c r="B430" s="1514" t="s">
        <v>711</v>
      </c>
      <c r="C430" s="1537" t="s">
        <v>179</v>
      </c>
      <c r="E430" s="1538"/>
    </row>
    <row r="431" spans="1:5" ht="18.75" thickBot="1">
      <c r="A431" s="1581" t="s">
        <v>1338</v>
      </c>
      <c r="B431" s="1550" t="s">
        <v>712</v>
      </c>
      <c r="C431" s="1537" t="s">
        <v>179</v>
      </c>
      <c r="E431" s="1538"/>
    </row>
    <row r="432" spans="1:5" ht="16.5">
      <c r="A432" s="1510" t="s">
        <v>1339</v>
      </c>
      <c r="B432" s="1551" t="s">
        <v>713</v>
      </c>
      <c r="C432" s="1537" t="s">
        <v>179</v>
      </c>
      <c r="E432" s="1538"/>
    </row>
    <row r="433" spans="1:5" ht="16.5">
      <c r="A433" s="1582" t="s">
        <v>1340</v>
      </c>
      <c r="B433" s="1514" t="s">
        <v>714</v>
      </c>
      <c r="C433" s="1537" t="s">
        <v>179</v>
      </c>
      <c r="E433" s="1538"/>
    </row>
    <row r="434" spans="1:5" ht="16.5">
      <c r="A434" s="1512" t="s">
        <v>1341</v>
      </c>
      <c r="B434" s="1552" t="s">
        <v>298</v>
      </c>
      <c r="C434" s="1537" t="s">
        <v>179</v>
      </c>
      <c r="E434" s="1538"/>
    </row>
    <row r="435" spans="1:5" ht="17.25" thickBot="1">
      <c r="A435" s="1524" t="s">
        <v>1342</v>
      </c>
      <c r="B435" s="1553" t="s">
        <v>299</v>
      </c>
      <c r="C435" s="1537" t="s">
        <v>179</v>
      </c>
      <c r="E435" s="1538"/>
    </row>
    <row r="436" spans="1:5" ht="18">
      <c r="A436" s="1532" t="s">
        <v>1343</v>
      </c>
      <c r="B436" s="1554" t="s">
        <v>1664</v>
      </c>
      <c r="C436" s="1537" t="s">
        <v>179</v>
      </c>
      <c r="E436" s="1538"/>
    </row>
    <row r="437" spans="1:5" ht="18">
      <c r="A437" s="1532" t="s">
        <v>1344</v>
      </c>
      <c r="B437" s="1555" t="s">
        <v>1665</v>
      </c>
      <c r="C437" s="1537" t="s">
        <v>179</v>
      </c>
      <c r="E437" s="1538"/>
    </row>
    <row r="438" spans="1:5" ht="18">
      <c r="A438" s="1532" t="s">
        <v>1345</v>
      </c>
      <c r="B438" s="1556" t="s">
        <v>1666</v>
      </c>
      <c r="C438" s="1537" t="s">
        <v>179</v>
      </c>
      <c r="E438" s="1538"/>
    </row>
    <row r="439" spans="1:5" ht="18">
      <c r="A439" s="1532" t="s">
        <v>1346</v>
      </c>
      <c r="B439" s="1555" t="s">
        <v>1667</v>
      </c>
      <c r="C439" s="1537" t="s">
        <v>179</v>
      </c>
      <c r="E439" s="1538"/>
    </row>
    <row r="440" spans="1:5" ht="18">
      <c r="A440" s="1532" t="s">
        <v>1347</v>
      </c>
      <c r="B440" s="1555" t="s">
        <v>1668</v>
      </c>
      <c r="C440" s="1537" t="s">
        <v>179</v>
      </c>
      <c r="E440" s="1538"/>
    </row>
    <row r="441" spans="1:5" ht="18">
      <c r="A441" s="1532" t="s">
        <v>1348</v>
      </c>
      <c r="B441" s="1557" t="s">
        <v>1669</v>
      </c>
      <c r="C441" s="1537" t="s">
        <v>179</v>
      </c>
      <c r="E441" s="1538"/>
    </row>
    <row r="442" spans="1:5" ht="18">
      <c r="A442" s="1532" t="s">
        <v>1349</v>
      </c>
      <c r="B442" s="1557" t="s">
        <v>1670</v>
      </c>
      <c r="C442" s="1537" t="s">
        <v>179</v>
      </c>
      <c r="E442" s="1538"/>
    </row>
    <row r="443" spans="1:5" ht="18">
      <c r="A443" s="1532" t="s">
        <v>1350</v>
      </c>
      <c r="B443" s="1557" t="s">
        <v>1671</v>
      </c>
      <c r="C443" s="1537" t="s">
        <v>179</v>
      </c>
      <c r="E443" s="1538"/>
    </row>
    <row r="444" spans="1:5" ht="18">
      <c r="A444" s="1532" t="s">
        <v>1351</v>
      </c>
      <c r="B444" s="1557" t="s">
        <v>1672</v>
      </c>
      <c r="C444" s="1537" t="s">
        <v>179</v>
      </c>
      <c r="E444" s="1538"/>
    </row>
    <row r="445" spans="1:5" ht="18">
      <c r="A445" s="1532" t="s">
        <v>1352</v>
      </c>
      <c r="B445" s="1557" t="s">
        <v>1673</v>
      </c>
      <c r="C445" s="1537" t="s">
        <v>179</v>
      </c>
      <c r="E445" s="1538"/>
    </row>
    <row r="446" spans="1:5" ht="18">
      <c r="A446" s="1532" t="s">
        <v>1353</v>
      </c>
      <c r="B446" s="1555" t="s">
        <v>1674</v>
      </c>
      <c r="C446" s="1537" t="s">
        <v>179</v>
      </c>
      <c r="E446" s="1538"/>
    </row>
    <row r="447" spans="1:5" ht="18">
      <c r="A447" s="1532" t="s">
        <v>1354</v>
      </c>
      <c r="B447" s="1555" t="s">
        <v>1675</v>
      </c>
      <c r="C447" s="1537" t="s">
        <v>179</v>
      </c>
      <c r="E447" s="1538"/>
    </row>
    <row r="448" spans="1:5" ht="18">
      <c r="A448" s="1532" t="s">
        <v>1355</v>
      </c>
      <c r="B448" s="1555" t="s">
        <v>1676</v>
      </c>
      <c r="C448" s="1537" t="s">
        <v>179</v>
      </c>
      <c r="E448" s="1538"/>
    </row>
    <row r="449" spans="1:5" ht="18.75" thickBot="1">
      <c r="A449" s="1532" t="s">
        <v>1356</v>
      </c>
      <c r="B449" s="1558" t="s">
        <v>1677</v>
      </c>
      <c r="C449" s="1537" t="s">
        <v>179</v>
      </c>
      <c r="E449" s="1538"/>
    </row>
    <row r="450" spans="1:5" ht="18">
      <c r="A450" s="1532" t="s">
        <v>1357</v>
      </c>
      <c r="B450" s="1554" t="s">
        <v>1678</v>
      </c>
      <c r="C450" s="1537" t="s">
        <v>179</v>
      </c>
      <c r="E450" s="1538"/>
    </row>
    <row r="451" spans="1:5" ht="18">
      <c r="A451" s="1532" t="s">
        <v>1358</v>
      </c>
      <c r="B451" s="1556" t="s">
        <v>1679</v>
      </c>
      <c r="C451" s="1537" t="s">
        <v>179</v>
      </c>
      <c r="E451" s="1538"/>
    </row>
    <row r="452" spans="1:5" ht="18">
      <c r="A452" s="1532" t="s">
        <v>1359</v>
      </c>
      <c r="B452" s="1555" t="s">
        <v>1680</v>
      </c>
      <c r="C452" s="1537" t="s">
        <v>179</v>
      </c>
      <c r="E452" s="1538"/>
    </row>
    <row r="453" spans="1:5" ht="18">
      <c r="A453" s="1532" t="s">
        <v>1360</v>
      </c>
      <c r="B453" s="1555" t="s">
        <v>1681</v>
      </c>
      <c r="C453" s="1537" t="s">
        <v>179</v>
      </c>
      <c r="E453" s="1538"/>
    </row>
    <row r="454" spans="1:5" ht="18">
      <c r="A454" s="1532" t="s">
        <v>1361</v>
      </c>
      <c r="B454" s="1555" t="s">
        <v>1682</v>
      </c>
      <c r="C454" s="1537" t="s">
        <v>179</v>
      </c>
      <c r="E454" s="1538"/>
    </row>
    <row r="455" spans="1:5" ht="18">
      <c r="A455" s="1532" t="s">
        <v>1362</v>
      </c>
      <c r="B455" s="1555" t="s">
        <v>1683</v>
      </c>
      <c r="C455" s="1537" t="s">
        <v>179</v>
      </c>
      <c r="E455" s="1538"/>
    </row>
    <row r="456" spans="1:5" ht="18">
      <c r="A456" s="1532" t="s">
        <v>1363</v>
      </c>
      <c r="B456" s="1555" t="s">
        <v>1684</v>
      </c>
      <c r="C456" s="1537" t="s">
        <v>179</v>
      </c>
      <c r="E456" s="1538"/>
    </row>
    <row r="457" spans="1:5" ht="18">
      <c r="A457" s="1532" t="s">
        <v>1364</v>
      </c>
      <c r="B457" s="1555" t="s">
        <v>1685</v>
      </c>
      <c r="C457" s="1537" t="s">
        <v>179</v>
      </c>
      <c r="E457" s="1538"/>
    </row>
    <row r="458" spans="1:5" ht="18">
      <c r="A458" s="1532" t="s">
        <v>1365</v>
      </c>
      <c r="B458" s="1555" t="s">
        <v>1686</v>
      </c>
      <c r="C458" s="1537" t="s">
        <v>179</v>
      </c>
      <c r="E458" s="1538"/>
    </row>
    <row r="459" spans="1:5" ht="18">
      <c r="A459" s="1532" t="s">
        <v>1366</v>
      </c>
      <c r="B459" s="1555" t="s">
        <v>1687</v>
      </c>
      <c r="C459" s="1537" t="s">
        <v>179</v>
      </c>
      <c r="E459" s="1538"/>
    </row>
    <row r="460" spans="1:5" ht="18">
      <c r="A460" s="1532" t="s">
        <v>1367</v>
      </c>
      <c r="B460" s="1555" t="s">
        <v>1688</v>
      </c>
      <c r="C460" s="1537" t="s">
        <v>179</v>
      </c>
      <c r="E460" s="1538"/>
    </row>
    <row r="461" spans="1:5" ht="18">
      <c r="A461" s="1532" t="s">
        <v>1368</v>
      </c>
      <c r="B461" s="1555" t="s">
        <v>1689</v>
      </c>
      <c r="C461" s="1537" t="s">
        <v>179</v>
      </c>
      <c r="E461" s="1538"/>
    </row>
    <row r="462" spans="1:5" ht="18.75" thickBot="1">
      <c r="A462" s="1532" t="s">
        <v>1369</v>
      </c>
      <c r="B462" s="1558" t="s">
        <v>1690</v>
      </c>
      <c r="C462" s="1537" t="s">
        <v>179</v>
      </c>
      <c r="E462" s="1538"/>
    </row>
    <row r="463" spans="1:5" ht="18">
      <c r="A463" s="1532" t="s">
        <v>1370</v>
      </c>
      <c r="B463" s="1554" t="s">
        <v>1691</v>
      </c>
      <c r="C463" s="1537" t="s">
        <v>179</v>
      </c>
      <c r="E463" s="1538"/>
    </row>
    <row r="464" spans="1:5" ht="18">
      <c r="A464" s="1532" t="s">
        <v>1371</v>
      </c>
      <c r="B464" s="1555" t="s">
        <v>1692</v>
      </c>
      <c r="C464" s="1537" t="s">
        <v>179</v>
      </c>
      <c r="E464" s="1538"/>
    </row>
    <row r="465" spans="1:5" ht="18">
      <c r="A465" s="1532" t="s">
        <v>1372</v>
      </c>
      <c r="B465" s="1555" t="s">
        <v>1693</v>
      </c>
      <c r="C465" s="1537" t="s">
        <v>179</v>
      </c>
      <c r="E465" s="1538"/>
    </row>
    <row r="466" spans="1:5" ht="18">
      <c r="A466" s="1532" t="s">
        <v>1373</v>
      </c>
      <c r="B466" s="1555" t="s">
        <v>1694</v>
      </c>
      <c r="C466" s="1537" t="s">
        <v>179</v>
      </c>
      <c r="E466" s="1538"/>
    </row>
    <row r="467" spans="1:5" ht="18">
      <c r="A467" s="1532" t="s">
        <v>1374</v>
      </c>
      <c r="B467" s="1556" t="s">
        <v>1695</v>
      </c>
      <c r="C467" s="1537" t="s">
        <v>179</v>
      </c>
      <c r="E467" s="1538"/>
    </row>
    <row r="468" spans="1:5" ht="18">
      <c r="A468" s="1532" t="s">
        <v>1375</v>
      </c>
      <c r="B468" s="1555" t="s">
        <v>1696</v>
      </c>
      <c r="C468" s="1537" t="s">
        <v>179</v>
      </c>
      <c r="E468" s="1538"/>
    </row>
    <row r="469" spans="1:5" ht="18">
      <c r="A469" s="1532" t="s">
        <v>1376</v>
      </c>
      <c r="B469" s="1555" t="s">
        <v>1697</v>
      </c>
      <c r="C469" s="1537" t="s">
        <v>179</v>
      </c>
      <c r="E469" s="1538"/>
    </row>
    <row r="470" spans="1:5" ht="18">
      <c r="A470" s="1532" t="s">
        <v>1377</v>
      </c>
      <c r="B470" s="1555" t="s">
        <v>1698</v>
      </c>
      <c r="C470" s="1537" t="s">
        <v>179</v>
      </c>
      <c r="E470" s="1538"/>
    </row>
    <row r="471" spans="1:5" ht="18">
      <c r="A471" s="1532" t="s">
        <v>1378</v>
      </c>
      <c r="B471" s="1555" t="s">
        <v>1699</v>
      </c>
      <c r="C471" s="1537" t="s">
        <v>179</v>
      </c>
      <c r="E471" s="1538"/>
    </row>
    <row r="472" spans="1:5" ht="18">
      <c r="A472" s="1532" t="s">
        <v>1379</v>
      </c>
      <c r="B472" s="1555" t="s">
        <v>1700</v>
      </c>
      <c r="C472" s="1537" t="s">
        <v>179</v>
      </c>
      <c r="E472" s="1538"/>
    </row>
    <row r="473" spans="1:5" ht="18">
      <c r="A473" s="1532" t="s">
        <v>1380</v>
      </c>
      <c r="B473" s="1555" t="s">
        <v>1701</v>
      </c>
      <c r="C473" s="1537" t="s">
        <v>179</v>
      </c>
      <c r="E473" s="1538"/>
    </row>
    <row r="474" spans="1:5" ht="18.75" thickBot="1">
      <c r="A474" s="1532" t="s">
        <v>1381</v>
      </c>
      <c r="B474" s="1558" t="s">
        <v>1702</v>
      </c>
      <c r="C474" s="1537" t="s">
        <v>179</v>
      </c>
      <c r="E474" s="1538"/>
    </row>
    <row r="475" spans="1:5" ht="18">
      <c r="A475" s="1532" t="s">
        <v>1382</v>
      </c>
      <c r="B475" s="1559" t="s">
        <v>1703</v>
      </c>
      <c r="C475" s="1537" t="s">
        <v>179</v>
      </c>
      <c r="E475" s="1538"/>
    </row>
    <row r="476" spans="1:5" ht="18">
      <c r="A476" s="1532" t="s">
        <v>1383</v>
      </c>
      <c r="B476" s="1555" t="s">
        <v>1704</v>
      </c>
      <c r="C476" s="1537" t="s">
        <v>179</v>
      </c>
      <c r="E476" s="1538"/>
    </row>
    <row r="477" spans="1:5" ht="18">
      <c r="A477" s="1532" t="s">
        <v>1384</v>
      </c>
      <c r="B477" s="1555" t="s">
        <v>1705</v>
      </c>
      <c r="C477" s="1537" t="s">
        <v>179</v>
      </c>
      <c r="E477" s="1538"/>
    </row>
    <row r="478" spans="1:5" ht="18">
      <c r="A478" s="1532" t="s">
        <v>1385</v>
      </c>
      <c r="B478" s="1555" t="s">
        <v>1706</v>
      </c>
      <c r="C478" s="1537" t="s">
        <v>179</v>
      </c>
      <c r="E478" s="1538"/>
    </row>
    <row r="479" spans="1:5" ht="18">
      <c r="A479" s="1532" t="s">
        <v>1386</v>
      </c>
      <c r="B479" s="1555" t="s">
        <v>1707</v>
      </c>
      <c r="C479" s="1537" t="s">
        <v>179</v>
      </c>
      <c r="E479" s="1538"/>
    </row>
    <row r="480" spans="1:5" ht="18">
      <c r="A480" s="1532" t="s">
        <v>1387</v>
      </c>
      <c r="B480" s="1555" t="s">
        <v>1708</v>
      </c>
      <c r="C480" s="1537" t="s">
        <v>179</v>
      </c>
      <c r="E480" s="1538"/>
    </row>
    <row r="481" spans="1:5" ht="18">
      <c r="A481" s="1532" t="s">
        <v>1388</v>
      </c>
      <c r="B481" s="1555" t="s">
        <v>1709</v>
      </c>
      <c r="C481" s="1537" t="s">
        <v>179</v>
      </c>
      <c r="E481" s="1538"/>
    </row>
    <row r="482" spans="1:5" ht="18">
      <c r="A482" s="1532" t="s">
        <v>1389</v>
      </c>
      <c r="B482" s="1555" t="s">
        <v>1710</v>
      </c>
      <c r="C482" s="1537" t="s">
        <v>179</v>
      </c>
      <c r="E482" s="1538"/>
    </row>
    <row r="483" spans="1:5" ht="18">
      <c r="A483" s="1532" t="s">
        <v>1390</v>
      </c>
      <c r="B483" s="1555" t="s">
        <v>1711</v>
      </c>
      <c r="C483" s="1537" t="s">
        <v>179</v>
      </c>
      <c r="E483" s="1538"/>
    </row>
    <row r="484" spans="1:5" ht="18.75" thickBot="1">
      <c r="A484" s="1532" t="s">
        <v>1391</v>
      </c>
      <c r="B484" s="1558" t="s">
        <v>1712</v>
      </c>
      <c r="C484" s="1537" t="s">
        <v>179</v>
      </c>
      <c r="E484" s="1538"/>
    </row>
    <row r="485" spans="1:5" ht="18">
      <c r="A485" s="1532" t="s">
        <v>1392</v>
      </c>
      <c r="B485" s="1554" t="s">
        <v>1713</v>
      </c>
      <c r="C485" s="1537" t="s">
        <v>179</v>
      </c>
      <c r="E485" s="1538"/>
    </row>
    <row r="486" spans="1:5" ht="18">
      <c r="A486" s="1532" t="s">
        <v>1393</v>
      </c>
      <c r="B486" s="1555" t="s">
        <v>1714</v>
      </c>
      <c r="C486" s="1537" t="s">
        <v>179</v>
      </c>
      <c r="E486" s="1538"/>
    </row>
    <row r="487" spans="1:5" ht="18">
      <c r="A487" s="1532" t="s">
        <v>1394</v>
      </c>
      <c r="B487" s="1555" t="s">
        <v>1715</v>
      </c>
      <c r="C487" s="1537" t="s">
        <v>179</v>
      </c>
      <c r="E487" s="1538"/>
    </row>
    <row r="488" spans="1:5" ht="18">
      <c r="A488" s="1532" t="s">
        <v>1395</v>
      </c>
      <c r="B488" s="1556" t="s">
        <v>1716</v>
      </c>
      <c r="C488" s="1537" t="s">
        <v>179</v>
      </c>
      <c r="E488" s="1538"/>
    </row>
    <row r="489" spans="1:5" ht="18">
      <c r="A489" s="1532" t="s">
        <v>1396</v>
      </c>
      <c r="B489" s="1555" t="s">
        <v>1717</v>
      </c>
      <c r="C489" s="1537" t="s">
        <v>179</v>
      </c>
      <c r="E489" s="1538"/>
    </row>
    <row r="490" spans="1:5" ht="18">
      <c r="A490" s="1532" t="s">
        <v>1397</v>
      </c>
      <c r="B490" s="1555" t="s">
        <v>1718</v>
      </c>
      <c r="C490" s="1537" t="s">
        <v>179</v>
      </c>
      <c r="E490" s="1538"/>
    </row>
    <row r="491" spans="1:5" ht="18">
      <c r="A491" s="1532" t="s">
        <v>1398</v>
      </c>
      <c r="B491" s="1555" t="s">
        <v>1719</v>
      </c>
      <c r="C491" s="1537" t="s">
        <v>179</v>
      </c>
      <c r="E491" s="1538"/>
    </row>
    <row r="492" spans="1:5" ht="18">
      <c r="A492" s="1532" t="s">
        <v>1399</v>
      </c>
      <c r="B492" s="1555" t="s">
        <v>1720</v>
      </c>
      <c r="C492" s="1537" t="s">
        <v>179</v>
      </c>
      <c r="E492" s="1538"/>
    </row>
    <row r="493" spans="1:5" ht="18">
      <c r="A493" s="1532" t="s">
        <v>1400</v>
      </c>
      <c r="B493" s="1555" t="s">
        <v>1721</v>
      </c>
      <c r="C493" s="1537" t="s">
        <v>179</v>
      </c>
      <c r="E493" s="1538"/>
    </row>
    <row r="494" spans="1:5" ht="18">
      <c r="A494" s="1532" t="s">
        <v>1401</v>
      </c>
      <c r="B494" s="1555" t="s">
        <v>1722</v>
      </c>
      <c r="C494" s="1537" t="s">
        <v>179</v>
      </c>
      <c r="E494" s="1538"/>
    </row>
    <row r="495" spans="1:5" ht="18.75" thickBot="1">
      <c r="A495" s="1532" t="s">
        <v>1402</v>
      </c>
      <c r="B495" s="1558" t="s">
        <v>1723</v>
      </c>
      <c r="C495" s="1537" t="s">
        <v>179</v>
      </c>
      <c r="E495" s="1538"/>
    </row>
    <row r="496" spans="1:5" ht="18">
      <c r="A496" s="1532" t="s">
        <v>1403</v>
      </c>
      <c r="B496" s="1554" t="s">
        <v>1724</v>
      </c>
      <c r="C496" s="1537" t="s">
        <v>179</v>
      </c>
      <c r="E496" s="1538"/>
    </row>
    <row r="497" spans="1:5" ht="18">
      <c r="A497" s="1532" t="s">
        <v>1404</v>
      </c>
      <c r="B497" s="1555" t="s">
        <v>1725</v>
      </c>
      <c r="C497" s="1537" t="s">
        <v>179</v>
      </c>
      <c r="E497" s="1538"/>
    </row>
    <row r="498" spans="1:5" ht="18">
      <c r="A498" s="1532" t="s">
        <v>1405</v>
      </c>
      <c r="B498" s="1556" t="s">
        <v>1726</v>
      </c>
      <c r="C498" s="1537" t="s">
        <v>179</v>
      </c>
      <c r="E498" s="1538"/>
    </row>
    <row r="499" spans="1:5" ht="18">
      <c r="A499" s="1532" t="s">
        <v>1406</v>
      </c>
      <c r="B499" s="1555" t="s">
        <v>1727</v>
      </c>
      <c r="C499" s="1537" t="s">
        <v>179</v>
      </c>
      <c r="E499" s="1538"/>
    </row>
    <row r="500" spans="1:5" ht="18">
      <c r="A500" s="1532" t="s">
        <v>1407</v>
      </c>
      <c r="B500" s="1555" t="s">
        <v>1728</v>
      </c>
      <c r="C500" s="1537" t="s">
        <v>179</v>
      </c>
      <c r="E500" s="1538"/>
    </row>
    <row r="501" spans="1:5" ht="18">
      <c r="A501" s="1532" t="s">
        <v>1408</v>
      </c>
      <c r="B501" s="1555" t="s">
        <v>1729</v>
      </c>
      <c r="C501" s="1537" t="s">
        <v>179</v>
      </c>
      <c r="E501" s="1538"/>
    </row>
    <row r="502" spans="1:5" ht="18">
      <c r="A502" s="1532" t="s">
        <v>1409</v>
      </c>
      <c r="B502" s="1555" t="s">
        <v>1730</v>
      </c>
      <c r="C502" s="1537" t="s">
        <v>179</v>
      </c>
      <c r="E502" s="1538"/>
    </row>
    <row r="503" spans="1:5" ht="18">
      <c r="A503" s="1532" t="s">
        <v>1410</v>
      </c>
      <c r="B503" s="1555" t="s">
        <v>1731</v>
      </c>
      <c r="C503" s="1537" t="s">
        <v>179</v>
      </c>
      <c r="E503" s="1538"/>
    </row>
    <row r="504" spans="1:5" ht="18">
      <c r="A504" s="1532" t="s">
        <v>1411</v>
      </c>
      <c r="B504" s="1555" t="s">
        <v>1732</v>
      </c>
      <c r="C504" s="1537" t="s">
        <v>179</v>
      </c>
      <c r="E504" s="1538"/>
    </row>
    <row r="505" spans="1:5" ht="18.75" thickBot="1">
      <c r="A505" s="1532" t="s">
        <v>1412</v>
      </c>
      <c r="B505" s="1558" t="s">
        <v>1733</v>
      </c>
      <c r="C505" s="1537" t="s">
        <v>179</v>
      </c>
      <c r="E505" s="1538"/>
    </row>
    <row r="506" spans="1:5" ht="18">
      <c r="A506" s="1532" t="s">
        <v>1413</v>
      </c>
      <c r="B506" s="1559" t="s">
        <v>1734</v>
      </c>
      <c r="C506" s="1537" t="s">
        <v>179</v>
      </c>
      <c r="E506" s="1538"/>
    </row>
    <row r="507" spans="1:5" ht="18">
      <c r="A507" s="1532" t="s">
        <v>1414</v>
      </c>
      <c r="B507" s="1555" t="s">
        <v>1735</v>
      </c>
      <c r="C507" s="1537" t="s">
        <v>179</v>
      </c>
      <c r="E507" s="1538"/>
    </row>
    <row r="508" spans="1:5" ht="18">
      <c r="A508" s="1532" t="s">
        <v>1415</v>
      </c>
      <c r="B508" s="1555" t="s">
        <v>1736</v>
      </c>
      <c r="C508" s="1537" t="s">
        <v>179</v>
      </c>
      <c r="E508" s="1538"/>
    </row>
    <row r="509" spans="1:5" ht="18.75" thickBot="1">
      <c r="A509" s="1532" t="s">
        <v>1416</v>
      </c>
      <c r="B509" s="1558" t="s">
        <v>1737</v>
      </c>
      <c r="C509" s="1537" t="s">
        <v>179</v>
      </c>
      <c r="E509" s="1538"/>
    </row>
    <row r="510" spans="1:5" ht="18">
      <c r="A510" s="1532" t="s">
        <v>1417</v>
      </c>
      <c r="B510" s="1554" t="s">
        <v>1738</v>
      </c>
      <c r="C510" s="1537" t="s">
        <v>179</v>
      </c>
      <c r="E510" s="1538"/>
    </row>
    <row r="511" spans="1:5" ht="18">
      <c r="A511" s="1532" t="s">
        <v>1418</v>
      </c>
      <c r="B511" s="1555" t="s">
        <v>1739</v>
      </c>
      <c r="C511" s="1537" t="s">
        <v>179</v>
      </c>
      <c r="E511" s="1538"/>
    </row>
    <row r="512" spans="1:5" ht="18">
      <c r="A512" s="1532" t="s">
        <v>1419</v>
      </c>
      <c r="B512" s="1556" t="s">
        <v>1740</v>
      </c>
      <c r="C512" s="1537" t="s">
        <v>179</v>
      </c>
      <c r="E512" s="1538"/>
    </row>
    <row r="513" spans="1:5" ht="18">
      <c r="A513" s="1532" t="s">
        <v>1420</v>
      </c>
      <c r="B513" s="1555" t="s">
        <v>1741</v>
      </c>
      <c r="C513" s="1537" t="s">
        <v>179</v>
      </c>
      <c r="E513" s="1538"/>
    </row>
    <row r="514" spans="1:5" ht="18">
      <c r="A514" s="1532" t="s">
        <v>1421</v>
      </c>
      <c r="B514" s="1555" t="s">
        <v>1742</v>
      </c>
      <c r="C514" s="1537" t="s">
        <v>179</v>
      </c>
      <c r="E514" s="1538"/>
    </row>
    <row r="515" spans="1:5" ht="18">
      <c r="A515" s="1532" t="s">
        <v>1422</v>
      </c>
      <c r="B515" s="1555" t="s">
        <v>1743</v>
      </c>
      <c r="C515" s="1537" t="s">
        <v>179</v>
      </c>
      <c r="E515" s="1538"/>
    </row>
    <row r="516" spans="1:5" ht="18">
      <c r="A516" s="1532" t="s">
        <v>1423</v>
      </c>
      <c r="B516" s="1555" t="s">
        <v>1744</v>
      </c>
      <c r="C516" s="1537" t="s">
        <v>179</v>
      </c>
      <c r="E516" s="1538"/>
    </row>
    <row r="517" spans="1:5" ht="18.75" thickBot="1">
      <c r="A517" s="1532" t="s">
        <v>1424</v>
      </c>
      <c r="B517" s="1558" t="s">
        <v>1745</v>
      </c>
      <c r="C517" s="1537" t="s">
        <v>179</v>
      </c>
      <c r="E517" s="1538"/>
    </row>
    <row r="518" spans="1:5" ht="18">
      <c r="A518" s="1532" t="s">
        <v>1425</v>
      </c>
      <c r="B518" s="1554" t="s">
        <v>1746</v>
      </c>
      <c r="C518" s="1537" t="s">
        <v>179</v>
      </c>
      <c r="E518" s="1538"/>
    </row>
    <row r="519" spans="1:5" ht="18">
      <c r="A519" s="1532" t="s">
        <v>1426</v>
      </c>
      <c r="B519" s="1555" t="s">
        <v>1747</v>
      </c>
      <c r="C519" s="1537" t="s">
        <v>179</v>
      </c>
      <c r="E519" s="1538"/>
    </row>
    <row r="520" spans="1:5" ht="18">
      <c r="A520" s="1532" t="s">
        <v>1427</v>
      </c>
      <c r="B520" s="1555" t="s">
        <v>1748</v>
      </c>
      <c r="C520" s="1537" t="s">
        <v>179</v>
      </c>
      <c r="E520" s="1538"/>
    </row>
    <row r="521" spans="1:5" ht="18">
      <c r="A521" s="1532" t="s">
        <v>1428</v>
      </c>
      <c r="B521" s="1555" t="s">
        <v>1749</v>
      </c>
      <c r="C521" s="1537" t="s">
        <v>179</v>
      </c>
      <c r="E521" s="1538"/>
    </row>
    <row r="522" spans="1:5" ht="18">
      <c r="A522" s="1532" t="s">
        <v>1429</v>
      </c>
      <c r="B522" s="1556" t="s">
        <v>1750</v>
      </c>
      <c r="C522" s="1537" t="s">
        <v>179</v>
      </c>
      <c r="E522" s="1538"/>
    </row>
    <row r="523" spans="1:5" ht="18">
      <c r="A523" s="1532" t="s">
        <v>1430</v>
      </c>
      <c r="B523" s="1555" t="s">
        <v>1751</v>
      </c>
      <c r="C523" s="1537" t="s">
        <v>179</v>
      </c>
      <c r="E523" s="1538"/>
    </row>
    <row r="524" spans="1:5" ht="18.75" thickBot="1">
      <c r="A524" s="1532" t="s">
        <v>1431</v>
      </c>
      <c r="B524" s="1558" t="s">
        <v>1752</v>
      </c>
      <c r="C524" s="1537" t="s">
        <v>179</v>
      </c>
      <c r="E524" s="1538"/>
    </row>
    <row r="525" spans="1:5" ht="18">
      <c r="A525" s="1532" t="s">
        <v>1432</v>
      </c>
      <c r="B525" s="1554" t="s">
        <v>1753</v>
      </c>
      <c r="C525" s="1537" t="s">
        <v>179</v>
      </c>
      <c r="E525" s="1538"/>
    </row>
    <row r="526" spans="1:5" ht="18">
      <c r="A526" s="1532" t="s">
        <v>1433</v>
      </c>
      <c r="B526" s="1555" t="s">
        <v>1754</v>
      </c>
      <c r="C526" s="1537" t="s">
        <v>179</v>
      </c>
      <c r="E526" s="1538"/>
    </row>
    <row r="527" spans="1:5" ht="18">
      <c r="A527" s="1532" t="s">
        <v>1434</v>
      </c>
      <c r="B527" s="1555" t="s">
        <v>1755</v>
      </c>
      <c r="C527" s="1537" t="s">
        <v>179</v>
      </c>
      <c r="E527" s="1538"/>
    </row>
    <row r="528" spans="1:5" ht="18">
      <c r="A528" s="1532" t="s">
        <v>1435</v>
      </c>
      <c r="B528" s="1555" t="s">
        <v>1756</v>
      </c>
      <c r="C528" s="1537" t="s">
        <v>179</v>
      </c>
      <c r="E528" s="1538"/>
    </row>
    <row r="529" spans="1:5" ht="18">
      <c r="A529" s="1532" t="s">
        <v>1436</v>
      </c>
      <c r="B529" s="1556" t="s">
        <v>1757</v>
      </c>
      <c r="C529" s="1537" t="s">
        <v>179</v>
      </c>
      <c r="E529" s="1538"/>
    </row>
    <row r="530" spans="1:5" ht="18">
      <c r="A530" s="1532" t="s">
        <v>1437</v>
      </c>
      <c r="B530" s="1555" t="s">
        <v>1758</v>
      </c>
      <c r="C530" s="1537" t="s">
        <v>179</v>
      </c>
      <c r="E530" s="1538"/>
    </row>
    <row r="531" spans="1:5" ht="18">
      <c r="A531" s="1532" t="s">
        <v>1438</v>
      </c>
      <c r="B531" s="1555" t="s">
        <v>1759</v>
      </c>
      <c r="C531" s="1537" t="s">
        <v>179</v>
      </c>
      <c r="E531" s="1538"/>
    </row>
    <row r="532" spans="1:5" ht="18">
      <c r="A532" s="1532" t="s">
        <v>1439</v>
      </c>
      <c r="B532" s="1555" t="s">
        <v>1760</v>
      </c>
      <c r="C532" s="1537" t="s">
        <v>179</v>
      </c>
      <c r="E532" s="1538"/>
    </row>
    <row r="533" spans="1:5" ht="18.75" thickBot="1">
      <c r="A533" s="1532" t="s">
        <v>1440</v>
      </c>
      <c r="B533" s="1558" t="s">
        <v>1761</v>
      </c>
      <c r="C533" s="1537" t="s">
        <v>179</v>
      </c>
      <c r="E533" s="1538"/>
    </row>
    <row r="534" spans="1:5" ht="18">
      <c r="A534" s="1532" t="s">
        <v>1441</v>
      </c>
      <c r="B534" s="1554" t="s">
        <v>1762</v>
      </c>
      <c r="C534" s="1537" t="s">
        <v>179</v>
      </c>
      <c r="E534" s="1538"/>
    </row>
    <row r="535" spans="1:5" ht="18">
      <c r="A535" s="1532" t="s">
        <v>1442</v>
      </c>
      <c r="B535" s="1555" t="s">
        <v>1763</v>
      </c>
      <c r="C535" s="1537" t="s">
        <v>179</v>
      </c>
      <c r="E535" s="1538"/>
    </row>
    <row r="536" spans="1:5" ht="18">
      <c r="A536" s="1532" t="s">
        <v>1443</v>
      </c>
      <c r="B536" s="1556" t="s">
        <v>1764</v>
      </c>
      <c r="C536" s="1537" t="s">
        <v>179</v>
      </c>
      <c r="E536" s="1538"/>
    </row>
    <row r="537" spans="1:5" ht="18">
      <c r="A537" s="1532" t="s">
        <v>1444</v>
      </c>
      <c r="B537" s="1555" t="s">
        <v>1765</v>
      </c>
      <c r="C537" s="1537" t="s">
        <v>179</v>
      </c>
      <c r="E537" s="1538"/>
    </row>
    <row r="538" spans="1:5" ht="18">
      <c r="A538" s="1532" t="s">
        <v>1445</v>
      </c>
      <c r="B538" s="1555" t="s">
        <v>1766</v>
      </c>
      <c r="C538" s="1537" t="s">
        <v>179</v>
      </c>
      <c r="E538" s="1538"/>
    </row>
    <row r="539" spans="1:5" ht="18">
      <c r="A539" s="1532" t="s">
        <v>1446</v>
      </c>
      <c r="B539" s="1555" t="s">
        <v>1767</v>
      </c>
      <c r="C539" s="1537" t="s">
        <v>179</v>
      </c>
      <c r="E539" s="1538"/>
    </row>
    <row r="540" spans="1:5" ht="18">
      <c r="A540" s="1532" t="s">
        <v>1447</v>
      </c>
      <c r="B540" s="1555" t="s">
        <v>1768</v>
      </c>
      <c r="C540" s="1537" t="s">
        <v>179</v>
      </c>
      <c r="E540" s="1538"/>
    </row>
    <row r="541" spans="1:5" ht="18.75" thickBot="1">
      <c r="A541" s="1532" t="s">
        <v>1448</v>
      </c>
      <c r="B541" s="1558" t="s">
        <v>1769</v>
      </c>
      <c r="C541" s="1537" t="s">
        <v>179</v>
      </c>
      <c r="E541" s="1538"/>
    </row>
    <row r="542" spans="1:5" ht="18">
      <c r="A542" s="1532" t="s">
        <v>1449</v>
      </c>
      <c r="B542" s="1554" t="s">
        <v>1770</v>
      </c>
      <c r="C542" s="1537" t="s">
        <v>179</v>
      </c>
      <c r="E542" s="1538"/>
    </row>
    <row r="543" spans="1:5" ht="18">
      <c r="A543" s="1532" t="s">
        <v>1450</v>
      </c>
      <c r="B543" s="1555" t="s">
        <v>1771</v>
      </c>
      <c r="C543" s="1537" t="s">
        <v>179</v>
      </c>
      <c r="E543" s="1538"/>
    </row>
    <row r="544" spans="1:5" ht="18">
      <c r="A544" s="1532" t="s">
        <v>1451</v>
      </c>
      <c r="B544" s="1555" t="s">
        <v>1772</v>
      </c>
      <c r="C544" s="1537" t="s">
        <v>179</v>
      </c>
      <c r="E544" s="1538"/>
    </row>
    <row r="545" spans="1:5" ht="18">
      <c r="A545" s="1532" t="s">
        <v>1452</v>
      </c>
      <c r="B545" s="1555" t="s">
        <v>1773</v>
      </c>
      <c r="C545" s="1537" t="s">
        <v>179</v>
      </c>
      <c r="E545" s="1538"/>
    </row>
    <row r="546" spans="1:5" ht="18">
      <c r="A546" s="1532" t="s">
        <v>1453</v>
      </c>
      <c r="B546" s="1555" t="s">
        <v>1774</v>
      </c>
      <c r="C546" s="1537" t="s">
        <v>179</v>
      </c>
      <c r="E546" s="1538"/>
    </row>
    <row r="547" spans="1:5" ht="18">
      <c r="A547" s="1532" t="s">
        <v>1454</v>
      </c>
      <c r="B547" s="1555" t="s">
        <v>1775</v>
      </c>
      <c r="C547" s="1537" t="s">
        <v>179</v>
      </c>
      <c r="E547" s="1538"/>
    </row>
    <row r="548" spans="1:5" ht="18">
      <c r="A548" s="1532" t="s">
        <v>1455</v>
      </c>
      <c r="B548" s="1555" t="s">
        <v>1776</v>
      </c>
      <c r="C548" s="1537" t="s">
        <v>179</v>
      </c>
      <c r="E548" s="1538"/>
    </row>
    <row r="549" spans="1:5" ht="18">
      <c r="A549" s="1532" t="s">
        <v>1456</v>
      </c>
      <c r="B549" s="1555" t="s">
        <v>1777</v>
      </c>
      <c r="C549" s="1537" t="s">
        <v>179</v>
      </c>
      <c r="E549" s="1538"/>
    </row>
    <row r="550" spans="1:5" ht="18">
      <c r="A550" s="1532" t="s">
        <v>1457</v>
      </c>
      <c r="B550" s="1556" t="s">
        <v>1778</v>
      </c>
      <c r="C550" s="1537" t="s">
        <v>179</v>
      </c>
      <c r="E550" s="1538"/>
    </row>
    <row r="551" spans="1:5" ht="18">
      <c r="A551" s="1532" t="s">
        <v>1458</v>
      </c>
      <c r="B551" s="1555" t="s">
        <v>1779</v>
      </c>
      <c r="C551" s="1537" t="s">
        <v>179</v>
      </c>
      <c r="E551" s="1538"/>
    </row>
    <row r="552" spans="1:5" ht="18.75" thickBot="1">
      <c r="A552" s="1532" t="s">
        <v>1459</v>
      </c>
      <c r="B552" s="1558" t="s">
        <v>1780</v>
      </c>
      <c r="C552" s="1537" t="s">
        <v>179</v>
      </c>
      <c r="E552" s="1538"/>
    </row>
    <row r="553" spans="1:5" ht="18">
      <c r="A553" s="1532" t="s">
        <v>1460</v>
      </c>
      <c r="B553" s="1554" t="s">
        <v>1781</v>
      </c>
      <c r="C553" s="1537" t="s">
        <v>179</v>
      </c>
      <c r="E553" s="1538"/>
    </row>
    <row r="554" spans="1:5" ht="18">
      <c r="A554" s="1532" t="s">
        <v>1461</v>
      </c>
      <c r="B554" s="1555" t="s">
        <v>1782</v>
      </c>
      <c r="C554" s="1537" t="s">
        <v>179</v>
      </c>
      <c r="E554" s="1538"/>
    </row>
    <row r="555" spans="1:5" ht="18">
      <c r="A555" s="1532" t="s">
        <v>1462</v>
      </c>
      <c r="B555" s="1555" t="s">
        <v>1783</v>
      </c>
      <c r="C555" s="1537" t="s">
        <v>179</v>
      </c>
      <c r="E555" s="1538"/>
    </row>
    <row r="556" spans="1:5" ht="18">
      <c r="A556" s="1532" t="s">
        <v>1463</v>
      </c>
      <c r="B556" s="1555" t="s">
        <v>1784</v>
      </c>
      <c r="C556" s="1537" t="s">
        <v>179</v>
      </c>
      <c r="E556" s="1538"/>
    </row>
    <row r="557" spans="1:5" ht="18">
      <c r="A557" s="1532" t="s">
        <v>1464</v>
      </c>
      <c r="B557" s="1555" t="s">
        <v>1785</v>
      </c>
      <c r="C557" s="1537" t="s">
        <v>179</v>
      </c>
      <c r="E557" s="1538"/>
    </row>
    <row r="558" spans="1:5" ht="18">
      <c r="A558" s="1532" t="s">
        <v>1465</v>
      </c>
      <c r="B558" s="1556" t="s">
        <v>1786</v>
      </c>
      <c r="C558" s="1537" t="s">
        <v>179</v>
      </c>
      <c r="E558" s="1538"/>
    </row>
    <row r="559" spans="1:5" ht="18">
      <c r="A559" s="1532" t="s">
        <v>1466</v>
      </c>
      <c r="B559" s="1555" t="s">
        <v>1787</v>
      </c>
      <c r="C559" s="1537" t="s">
        <v>179</v>
      </c>
      <c r="E559" s="1538"/>
    </row>
    <row r="560" spans="1:5" ht="18">
      <c r="A560" s="1532" t="s">
        <v>1467</v>
      </c>
      <c r="B560" s="1555" t="s">
        <v>1788</v>
      </c>
      <c r="C560" s="1537" t="s">
        <v>179</v>
      </c>
      <c r="E560" s="1538"/>
    </row>
    <row r="561" spans="1:5" ht="18">
      <c r="A561" s="1532" t="s">
        <v>1468</v>
      </c>
      <c r="B561" s="1555" t="s">
        <v>1789</v>
      </c>
      <c r="C561" s="1537" t="s">
        <v>179</v>
      </c>
      <c r="E561" s="1538"/>
    </row>
    <row r="562" spans="1:5" ht="18">
      <c r="A562" s="1532" t="s">
        <v>1469</v>
      </c>
      <c r="B562" s="1555" t="s">
        <v>1790</v>
      </c>
      <c r="C562" s="1537" t="s">
        <v>179</v>
      </c>
      <c r="E562" s="1538"/>
    </row>
    <row r="563" spans="1:5" ht="18">
      <c r="A563" s="1532" t="s">
        <v>1470</v>
      </c>
      <c r="B563" s="1560" t="s">
        <v>1791</v>
      </c>
      <c r="C563" s="1537" t="s">
        <v>179</v>
      </c>
      <c r="E563" s="1538"/>
    </row>
    <row r="564" spans="1:5" ht="18.75" thickBot="1">
      <c r="A564" s="1532" t="s">
        <v>1471</v>
      </c>
      <c r="B564" s="1558" t="s">
        <v>1792</v>
      </c>
      <c r="C564" s="1537" t="s">
        <v>179</v>
      </c>
      <c r="E564" s="1538"/>
    </row>
    <row r="565" spans="1:5" ht="18">
      <c r="A565" s="1532" t="s">
        <v>1472</v>
      </c>
      <c r="B565" s="1554" t="s">
        <v>1793</v>
      </c>
      <c r="C565" s="1537" t="s">
        <v>179</v>
      </c>
      <c r="E565" s="1538"/>
    </row>
    <row r="566" spans="1:5" ht="18">
      <c r="A566" s="1532" t="s">
        <v>1473</v>
      </c>
      <c r="B566" s="1555" t="s">
        <v>1794</v>
      </c>
      <c r="C566" s="1537" t="s">
        <v>179</v>
      </c>
      <c r="E566" s="1538"/>
    </row>
    <row r="567" spans="1:5" ht="18">
      <c r="A567" s="1532" t="s">
        <v>1474</v>
      </c>
      <c r="B567" s="1555" t="s">
        <v>1795</v>
      </c>
      <c r="C567" s="1537" t="s">
        <v>179</v>
      </c>
      <c r="E567" s="1538"/>
    </row>
    <row r="568" spans="1:5" ht="18">
      <c r="A568" s="1532" t="s">
        <v>1475</v>
      </c>
      <c r="B568" s="1556" t="s">
        <v>1796</v>
      </c>
      <c r="C568" s="1537" t="s">
        <v>179</v>
      </c>
      <c r="E568" s="1538"/>
    </row>
    <row r="569" spans="1:5" ht="18">
      <c r="A569" s="1532" t="s">
        <v>1476</v>
      </c>
      <c r="B569" s="1555" t="s">
        <v>1797</v>
      </c>
      <c r="C569" s="1537" t="s">
        <v>179</v>
      </c>
      <c r="E569" s="1538"/>
    </row>
    <row r="570" spans="1:5" ht="18.75" thickBot="1">
      <c r="A570" s="1532" t="s">
        <v>1477</v>
      </c>
      <c r="B570" s="1558" t="s">
        <v>1798</v>
      </c>
      <c r="C570" s="1537" t="s">
        <v>179</v>
      </c>
      <c r="E570" s="1538"/>
    </row>
    <row r="571" spans="1:5" ht="18">
      <c r="A571" s="1532" t="s">
        <v>1478</v>
      </c>
      <c r="B571" s="1561" t="s">
        <v>1799</v>
      </c>
      <c r="C571" s="1537" t="s">
        <v>179</v>
      </c>
      <c r="E571" s="1538"/>
    </row>
    <row r="572" spans="1:5" ht="18">
      <c r="A572" s="1532" t="s">
        <v>1479</v>
      </c>
      <c r="B572" s="1555" t="s">
        <v>1800</v>
      </c>
      <c r="C572" s="1537" t="s">
        <v>179</v>
      </c>
      <c r="E572" s="1538"/>
    </row>
    <row r="573" spans="1:5" ht="18">
      <c r="A573" s="1532" t="s">
        <v>1480</v>
      </c>
      <c r="B573" s="1555" t="s">
        <v>1801</v>
      </c>
      <c r="C573" s="1537" t="s">
        <v>179</v>
      </c>
      <c r="E573" s="1538"/>
    </row>
    <row r="574" spans="1:5" ht="18">
      <c r="A574" s="1532" t="s">
        <v>1481</v>
      </c>
      <c r="B574" s="1555" t="s">
        <v>1802</v>
      </c>
      <c r="C574" s="1537" t="s">
        <v>179</v>
      </c>
      <c r="E574" s="1538"/>
    </row>
    <row r="575" spans="1:5" ht="18">
      <c r="A575" s="1532" t="s">
        <v>1482</v>
      </c>
      <c r="B575" s="1555" t="s">
        <v>1803</v>
      </c>
      <c r="C575" s="1537" t="s">
        <v>179</v>
      </c>
      <c r="E575" s="1538"/>
    </row>
    <row r="576" spans="1:5" ht="18">
      <c r="A576" s="1532" t="s">
        <v>1483</v>
      </c>
      <c r="B576" s="1555" t="s">
        <v>1804</v>
      </c>
      <c r="C576" s="1537" t="s">
        <v>179</v>
      </c>
      <c r="E576" s="1538"/>
    </row>
    <row r="577" spans="1:5" ht="18">
      <c r="A577" s="1532" t="s">
        <v>1484</v>
      </c>
      <c r="B577" s="1555" t="s">
        <v>1805</v>
      </c>
      <c r="C577" s="1537" t="s">
        <v>179</v>
      </c>
      <c r="E577" s="1538"/>
    </row>
    <row r="578" spans="1:5" ht="18">
      <c r="A578" s="1532" t="s">
        <v>1485</v>
      </c>
      <c r="B578" s="1556" t="s">
        <v>1806</v>
      </c>
      <c r="C578" s="1537" t="s">
        <v>179</v>
      </c>
      <c r="E578" s="1538"/>
    </row>
    <row r="579" spans="1:5" ht="18">
      <c r="A579" s="1532" t="s">
        <v>1486</v>
      </c>
      <c r="B579" s="1555" t="s">
        <v>1807</v>
      </c>
      <c r="C579" s="1537" t="s">
        <v>179</v>
      </c>
      <c r="E579" s="1538"/>
    </row>
    <row r="580" spans="1:5" ht="18">
      <c r="A580" s="1532" t="s">
        <v>1487</v>
      </c>
      <c r="B580" s="1555" t="s">
        <v>1808</v>
      </c>
      <c r="C580" s="1537" t="s">
        <v>179</v>
      </c>
      <c r="E580" s="1538"/>
    </row>
    <row r="581" spans="1:5" ht="18.75" thickBot="1">
      <c r="A581" s="1532" t="s">
        <v>1488</v>
      </c>
      <c r="B581" s="1558" t="s">
        <v>1809</v>
      </c>
      <c r="C581" s="1537" t="s">
        <v>179</v>
      </c>
      <c r="E581" s="1538"/>
    </row>
    <row r="582" spans="1:5" ht="18">
      <c r="A582" s="1532" t="s">
        <v>1489</v>
      </c>
      <c r="B582" s="1561" t="s">
        <v>1810</v>
      </c>
      <c r="C582" s="1537" t="s">
        <v>179</v>
      </c>
      <c r="E582" s="1538"/>
    </row>
    <row r="583" spans="1:5" ht="18">
      <c r="A583" s="1532" t="s">
        <v>1490</v>
      </c>
      <c r="B583" s="1555" t="s">
        <v>1811</v>
      </c>
      <c r="C583" s="1537" t="s">
        <v>179</v>
      </c>
      <c r="E583" s="1538"/>
    </row>
    <row r="584" spans="1:5" ht="18">
      <c r="A584" s="1532" t="s">
        <v>1491</v>
      </c>
      <c r="B584" s="1555" t="s">
        <v>1812</v>
      </c>
      <c r="C584" s="1537" t="s">
        <v>179</v>
      </c>
      <c r="E584" s="1538"/>
    </row>
    <row r="585" spans="1:5" ht="18">
      <c r="A585" s="1532" t="s">
        <v>1492</v>
      </c>
      <c r="B585" s="1555" t="s">
        <v>1813</v>
      </c>
      <c r="C585" s="1537" t="s">
        <v>179</v>
      </c>
      <c r="E585" s="1538"/>
    </row>
    <row r="586" spans="1:5" ht="18">
      <c r="A586" s="1532" t="s">
        <v>1493</v>
      </c>
      <c r="B586" s="1555" t="s">
        <v>1814</v>
      </c>
      <c r="C586" s="1537" t="s">
        <v>179</v>
      </c>
      <c r="E586" s="1538"/>
    </row>
    <row r="587" spans="1:5" ht="18">
      <c r="A587" s="1532" t="s">
        <v>1494</v>
      </c>
      <c r="B587" s="1555" t="s">
        <v>1815</v>
      </c>
      <c r="C587" s="1537" t="s">
        <v>179</v>
      </c>
      <c r="E587" s="1538"/>
    </row>
    <row r="588" spans="1:5" ht="18">
      <c r="A588" s="1532" t="s">
        <v>1495</v>
      </c>
      <c r="B588" s="1555" t="s">
        <v>1816</v>
      </c>
      <c r="C588" s="1537" t="s">
        <v>179</v>
      </c>
      <c r="E588" s="1538"/>
    </row>
    <row r="589" spans="1:5" ht="18">
      <c r="A589" s="1532" t="s">
        <v>1496</v>
      </c>
      <c r="B589" s="1555" t="s">
        <v>1817</v>
      </c>
      <c r="C589" s="1537" t="s">
        <v>179</v>
      </c>
      <c r="E589" s="1538"/>
    </row>
    <row r="590" spans="1:5" ht="18">
      <c r="A590" s="1532" t="s">
        <v>1497</v>
      </c>
      <c r="B590" s="1556" t="s">
        <v>1818</v>
      </c>
      <c r="C590" s="1537" t="s">
        <v>179</v>
      </c>
      <c r="E590" s="1538"/>
    </row>
    <row r="591" spans="1:5" ht="18">
      <c r="A591" s="1532" t="s">
        <v>1498</v>
      </c>
      <c r="B591" s="1555" t="s">
        <v>1819</v>
      </c>
      <c r="C591" s="1537" t="s">
        <v>179</v>
      </c>
      <c r="E591" s="1538"/>
    </row>
    <row r="592" spans="1:5" ht="18">
      <c r="A592" s="1532" t="s">
        <v>1499</v>
      </c>
      <c r="B592" s="1555" t="s">
        <v>1820</v>
      </c>
      <c r="C592" s="1537" t="s">
        <v>179</v>
      </c>
      <c r="E592" s="1538"/>
    </row>
    <row r="593" spans="1:5" ht="18">
      <c r="A593" s="1532" t="s">
        <v>1500</v>
      </c>
      <c r="B593" s="1555" t="s">
        <v>1821</v>
      </c>
      <c r="C593" s="1537" t="s">
        <v>179</v>
      </c>
      <c r="E593" s="1538"/>
    </row>
    <row r="594" spans="1:5" ht="18">
      <c r="A594" s="1532" t="s">
        <v>1501</v>
      </c>
      <c r="B594" s="1555" t="s">
        <v>1822</v>
      </c>
      <c r="C594" s="1537" t="s">
        <v>179</v>
      </c>
      <c r="E594" s="1538"/>
    </row>
    <row r="595" spans="1:5" ht="18">
      <c r="A595" s="1532" t="s">
        <v>1502</v>
      </c>
      <c r="B595" s="1555" t="s">
        <v>1823</v>
      </c>
      <c r="C595" s="1537" t="s">
        <v>179</v>
      </c>
      <c r="E595" s="1538"/>
    </row>
    <row r="596" spans="1:5" ht="18">
      <c r="A596" s="1532" t="s">
        <v>1503</v>
      </c>
      <c r="B596" s="1555" t="s">
        <v>1824</v>
      </c>
      <c r="C596" s="1537" t="s">
        <v>179</v>
      </c>
      <c r="E596" s="1538"/>
    </row>
    <row r="597" spans="1:5" ht="18">
      <c r="A597" s="1532" t="s">
        <v>1504</v>
      </c>
      <c r="B597" s="1555" t="s">
        <v>1825</v>
      </c>
      <c r="C597" s="1537" t="s">
        <v>179</v>
      </c>
      <c r="E597" s="1538"/>
    </row>
    <row r="598" spans="1:5" ht="18">
      <c r="A598" s="1532" t="s">
        <v>1505</v>
      </c>
      <c r="B598" s="1555" t="s">
        <v>1826</v>
      </c>
      <c r="C598" s="1537" t="s">
        <v>179</v>
      </c>
      <c r="E598" s="1538"/>
    </row>
    <row r="599" spans="1:5" ht="18.75" thickBot="1">
      <c r="A599" s="1532" t="s">
        <v>1506</v>
      </c>
      <c r="B599" s="1562" t="s">
        <v>1827</v>
      </c>
      <c r="C599" s="1537" t="s">
        <v>179</v>
      </c>
      <c r="E599" s="1538"/>
    </row>
    <row r="600" spans="1:5" ht="18.75">
      <c r="A600" s="1532" t="s">
        <v>1507</v>
      </c>
      <c r="B600" s="1554" t="s">
        <v>1828</v>
      </c>
      <c r="C600" s="1537" t="s">
        <v>179</v>
      </c>
      <c r="E600" s="1538"/>
    </row>
    <row r="601" spans="1:5" ht="18.75">
      <c r="A601" s="1532" t="s">
        <v>1508</v>
      </c>
      <c r="B601" s="1555" t="s">
        <v>1829</v>
      </c>
      <c r="C601" s="1537" t="s">
        <v>179</v>
      </c>
      <c r="E601" s="1538"/>
    </row>
    <row r="602" spans="1:5" ht="18.75">
      <c r="A602" s="1532" t="s">
        <v>1509</v>
      </c>
      <c r="B602" s="1555" t="s">
        <v>1830</v>
      </c>
      <c r="C602" s="1537" t="s">
        <v>179</v>
      </c>
      <c r="E602" s="1538"/>
    </row>
    <row r="603" spans="1:5" ht="18.75">
      <c r="A603" s="1532" t="s">
        <v>1510</v>
      </c>
      <c r="B603" s="1555" t="s">
        <v>1831</v>
      </c>
      <c r="C603" s="1537" t="s">
        <v>179</v>
      </c>
      <c r="E603" s="1538"/>
    </row>
    <row r="604" spans="1:5" ht="19.5">
      <c r="A604" s="1532" t="s">
        <v>1511</v>
      </c>
      <c r="B604" s="1556" t="s">
        <v>1832</v>
      </c>
      <c r="C604" s="1537" t="s">
        <v>179</v>
      </c>
      <c r="E604" s="1538"/>
    </row>
    <row r="605" spans="1:5" ht="18.75">
      <c r="A605" s="1532" t="s">
        <v>1512</v>
      </c>
      <c r="B605" s="1555" t="s">
        <v>1833</v>
      </c>
      <c r="C605" s="1537" t="s">
        <v>179</v>
      </c>
      <c r="E605" s="1538"/>
    </row>
    <row r="606" spans="1:5" ht="19.5" thickBot="1">
      <c r="A606" s="1532" t="s">
        <v>1513</v>
      </c>
      <c r="B606" s="1558" t="s">
        <v>1834</v>
      </c>
      <c r="C606" s="1537" t="s">
        <v>179</v>
      </c>
      <c r="E606" s="1538"/>
    </row>
    <row r="607" spans="1:5" ht="18.75">
      <c r="A607" s="1532" t="s">
        <v>1514</v>
      </c>
      <c r="B607" s="1554" t="s">
        <v>1835</v>
      </c>
      <c r="C607" s="1537" t="s">
        <v>179</v>
      </c>
      <c r="E607" s="1538"/>
    </row>
    <row r="608" spans="1:5" ht="18.75">
      <c r="A608" s="1532" t="s">
        <v>1515</v>
      </c>
      <c r="B608" s="1555" t="s">
        <v>1694</v>
      </c>
      <c r="C608" s="1537" t="s">
        <v>179</v>
      </c>
      <c r="E608" s="1538"/>
    </row>
    <row r="609" spans="1:5" ht="18.75">
      <c r="A609" s="1532" t="s">
        <v>1516</v>
      </c>
      <c r="B609" s="1555" t="s">
        <v>1836</v>
      </c>
      <c r="C609" s="1537" t="s">
        <v>179</v>
      </c>
      <c r="E609" s="1538"/>
    </row>
    <row r="610" spans="1:5" ht="18.75">
      <c r="A610" s="1532" t="s">
        <v>1517</v>
      </c>
      <c r="B610" s="1555" t="s">
        <v>1837</v>
      </c>
      <c r="C610" s="1537" t="s">
        <v>179</v>
      </c>
      <c r="E610" s="1538"/>
    </row>
    <row r="611" spans="1:5" ht="18.75">
      <c r="A611" s="1532" t="s">
        <v>1518</v>
      </c>
      <c r="B611" s="1555" t="s">
        <v>1838</v>
      </c>
      <c r="C611" s="1537" t="s">
        <v>179</v>
      </c>
      <c r="E611" s="1538"/>
    </row>
    <row r="612" spans="1:5" ht="19.5">
      <c r="A612" s="1532" t="s">
        <v>1519</v>
      </c>
      <c r="B612" s="1556" t="s">
        <v>1839</v>
      </c>
      <c r="C612" s="1537" t="s">
        <v>179</v>
      </c>
      <c r="E612" s="1538"/>
    </row>
    <row r="613" spans="1:5" ht="18.75">
      <c r="A613" s="1532" t="s">
        <v>1520</v>
      </c>
      <c r="B613" s="1555" t="s">
        <v>1840</v>
      </c>
      <c r="C613" s="1537" t="s">
        <v>179</v>
      </c>
      <c r="E613" s="1538"/>
    </row>
    <row r="614" spans="1:5" ht="19.5" thickBot="1">
      <c r="A614" s="1532" t="s">
        <v>1521</v>
      </c>
      <c r="B614" s="1558" t="s">
        <v>1841</v>
      </c>
      <c r="C614" s="1537" t="s">
        <v>179</v>
      </c>
      <c r="E614" s="1538"/>
    </row>
    <row r="615" spans="1:5" ht="18.75">
      <c r="A615" s="1532" t="s">
        <v>1522</v>
      </c>
      <c r="B615" s="1554" t="s">
        <v>1842</v>
      </c>
      <c r="C615" s="1537" t="s">
        <v>179</v>
      </c>
      <c r="E615" s="1538"/>
    </row>
    <row r="616" spans="1:5" ht="18.75">
      <c r="A616" s="1532" t="s">
        <v>1523</v>
      </c>
      <c r="B616" s="1555" t="s">
        <v>1843</v>
      </c>
      <c r="C616" s="1537" t="s">
        <v>179</v>
      </c>
      <c r="E616" s="1538"/>
    </row>
    <row r="617" spans="1:5" ht="18.75">
      <c r="A617" s="1532" t="s">
        <v>1524</v>
      </c>
      <c r="B617" s="1555" t="s">
        <v>1844</v>
      </c>
      <c r="C617" s="1537" t="s">
        <v>179</v>
      </c>
      <c r="E617" s="1538"/>
    </row>
    <row r="618" spans="1:5" ht="18.75">
      <c r="A618" s="1532" t="s">
        <v>1525</v>
      </c>
      <c r="B618" s="1555" t="s">
        <v>1845</v>
      </c>
      <c r="C618" s="1537" t="s">
        <v>179</v>
      </c>
      <c r="E618" s="1538"/>
    </row>
    <row r="619" spans="1:5" ht="19.5">
      <c r="A619" s="1532" t="s">
        <v>1526</v>
      </c>
      <c r="B619" s="1556" t="s">
        <v>1846</v>
      </c>
      <c r="C619" s="1537" t="s">
        <v>179</v>
      </c>
      <c r="E619" s="1538"/>
    </row>
    <row r="620" spans="1:5" ht="18.75">
      <c r="A620" s="1532" t="s">
        <v>1527</v>
      </c>
      <c r="B620" s="1555" t="s">
        <v>1847</v>
      </c>
      <c r="C620" s="1537" t="s">
        <v>179</v>
      </c>
      <c r="E620" s="1538"/>
    </row>
    <row r="621" spans="1:5" ht="19.5" thickBot="1">
      <c r="A621" s="1532" t="s">
        <v>1528</v>
      </c>
      <c r="B621" s="1558" t="s">
        <v>1848</v>
      </c>
      <c r="C621" s="1537" t="s">
        <v>179</v>
      </c>
      <c r="E621" s="1538"/>
    </row>
    <row r="622" spans="1:5" ht="18.75">
      <c r="A622" s="1532" t="s">
        <v>1529</v>
      </c>
      <c r="B622" s="1554" t="s">
        <v>1849</v>
      </c>
      <c r="C622" s="1537" t="s">
        <v>179</v>
      </c>
      <c r="E622" s="1538"/>
    </row>
    <row r="623" spans="1:5" ht="18.75">
      <c r="A623" s="1532" t="s">
        <v>1530</v>
      </c>
      <c r="B623" s="1555" t="s">
        <v>1850</v>
      </c>
      <c r="C623" s="1537" t="s">
        <v>179</v>
      </c>
      <c r="E623" s="1538"/>
    </row>
    <row r="624" spans="1:5" ht="19.5">
      <c r="A624" s="1532" t="s">
        <v>1531</v>
      </c>
      <c r="B624" s="1556" t="s">
        <v>1851</v>
      </c>
      <c r="C624" s="1537" t="s">
        <v>179</v>
      </c>
      <c r="E624" s="1538"/>
    </row>
    <row r="625" spans="1:5" ht="19.5" thickBot="1">
      <c r="A625" s="1532" t="s">
        <v>1532</v>
      </c>
      <c r="B625" s="1558" t="s">
        <v>1852</v>
      </c>
      <c r="C625" s="1537" t="s">
        <v>179</v>
      </c>
      <c r="E625" s="1538"/>
    </row>
    <row r="626" spans="1:5" ht="18.75">
      <c r="A626" s="1532" t="s">
        <v>1533</v>
      </c>
      <c r="B626" s="1554" t="s">
        <v>1853</v>
      </c>
      <c r="C626" s="1537" t="s">
        <v>179</v>
      </c>
      <c r="E626" s="1538"/>
    </row>
    <row r="627" spans="1:5" ht="18.75">
      <c r="A627" s="1532" t="s">
        <v>1534</v>
      </c>
      <c r="B627" s="1555" t="s">
        <v>1854</v>
      </c>
      <c r="C627" s="1537" t="s">
        <v>179</v>
      </c>
      <c r="E627" s="1538"/>
    </row>
    <row r="628" spans="1:5" ht="18.75">
      <c r="A628" s="1532" t="s">
        <v>1535</v>
      </c>
      <c r="B628" s="1555" t="s">
        <v>1855</v>
      </c>
      <c r="C628" s="1537" t="s">
        <v>179</v>
      </c>
      <c r="E628" s="1538"/>
    </row>
    <row r="629" spans="1:5" ht="18.75">
      <c r="A629" s="1532" t="s">
        <v>1536</v>
      </c>
      <c r="B629" s="1555" t="s">
        <v>1856</v>
      </c>
      <c r="C629" s="1537" t="s">
        <v>179</v>
      </c>
      <c r="E629" s="1538"/>
    </row>
    <row r="630" spans="1:5" ht="18.75">
      <c r="A630" s="1532" t="s">
        <v>1537</v>
      </c>
      <c r="B630" s="1555" t="s">
        <v>1857</v>
      </c>
      <c r="C630" s="1537" t="s">
        <v>179</v>
      </c>
      <c r="E630" s="1538"/>
    </row>
    <row r="631" spans="1:5" ht="18.75">
      <c r="A631" s="1532" t="s">
        <v>1538</v>
      </c>
      <c r="B631" s="1555" t="s">
        <v>1858</v>
      </c>
      <c r="C631" s="1537" t="s">
        <v>179</v>
      </c>
      <c r="E631" s="1538"/>
    </row>
    <row r="632" spans="1:5" ht="18.75">
      <c r="A632" s="1532" t="s">
        <v>1539</v>
      </c>
      <c r="B632" s="1555" t="s">
        <v>1859</v>
      </c>
      <c r="C632" s="1537" t="s">
        <v>179</v>
      </c>
      <c r="E632" s="1538"/>
    </row>
    <row r="633" spans="1:5" ht="18.75">
      <c r="A633" s="1532" t="s">
        <v>1540</v>
      </c>
      <c r="B633" s="1555" t="s">
        <v>1860</v>
      </c>
      <c r="C633" s="1537" t="s">
        <v>179</v>
      </c>
      <c r="E633" s="1538"/>
    </row>
    <row r="634" spans="1:5" ht="19.5">
      <c r="A634" s="1532" t="s">
        <v>1541</v>
      </c>
      <c r="B634" s="1556" t="s">
        <v>1861</v>
      </c>
      <c r="C634" s="1537" t="s">
        <v>179</v>
      </c>
      <c r="E634" s="1538"/>
    </row>
    <row r="635" spans="1:5" ht="19.5" thickBot="1">
      <c r="A635" s="1532" t="s">
        <v>1542</v>
      </c>
      <c r="B635" s="1558" t="s">
        <v>1862</v>
      </c>
      <c r="C635" s="1537" t="s">
        <v>179</v>
      </c>
      <c r="E635" s="1538"/>
    </row>
    <row r="636" spans="1:5" ht="18.75">
      <c r="A636" s="1532" t="s">
        <v>1543</v>
      </c>
      <c r="B636" s="1554" t="s">
        <v>312</v>
      </c>
      <c r="C636" s="1537" t="s">
        <v>179</v>
      </c>
      <c r="E636" s="1538"/>
    </row>
    <row r="637" spans="1:5" ht="18.75">
      <c r="A637" s="1532" t="s">
        <v>1544</v>
      </c>
      <c r="B637" s="1555" t="s">
        <v>313</v>
      </c>
      <c r="C637" s="1537" t="s">
        <v>179</v>
      </c>
      <c r="E637" s="1538"/>
    </row>
    <row r="638" spans="1:5" ht="18.75">
      <c r="A638" s="1532" t="s">
        <v>1545</v>
      </c>
      <c r="B638" s="1555" t="s">
        <v>314</v>
      </c>
      <c r="C638" s="1537" t="s">
        <v>179</v>
      </c>
      <c r="E638" s="1538"/>
    </row>
    <row r="639" spans="1:5" ht="18.75">
      <c r="A639" s="1532" t="s">
        <v>1546</v>
      </c>
      <c r="B639" s="1555" t="s">
        <v>315</v>
      </c>
      <c r="C639" s="1537" t="s">
        <v>179</v>
      </c>
      <c r="E639" s="1538"/>
    </row>
    <row r="640" spans="1:5" ht="18.75">
      <c r="A640" s="1532" t="s">
        <v>1547</v>
      </c>
      <c r="B640" s="1555" t="s">
        <v>316</v>
      </c>
      <c r="C640" s="1537" t="s">
        <v>179</v>
      </c>
      <c r="E640" s="1538"/>
    </row>
    <row r="641" spans="1:5" ht="18.75">
      <c r="A641" s="1532" t="s">
        <v>1548</v>
      </c>
      <c r="B641" s="1555" t="s">
        <v>317</v>
      </c>
      <c r="C641" s="1537" t="s">
        <v>179</v>
      </c>
      <c r="E641" s="1538"/>
    </row>
    <row r="642" spans="1:5" ht="18.75">
      <c r="A642" s="1532" t="s">
        <v>1549</v>
      </c>
      <c r="B642" s="1555" t="s">
        <v>318</v>
      </c>
      <c r="C642" s="1537" t="s">
        <v>179</v>
      </c>
      <c r="E642" s="1538"/>
    </row>
    <row r="643" spans="1:5" ht="18.75">
      <c r="A643" s="1532" t="s">
        <v>1550</v>
      </c>
      <c r="B643" s="1555" t="s">
        <v>319</v>
      </c>
      <c r="C643" s="1537" t="s">
        <v>179</v>
      </c>
      <c r="E643" s="1538"/>
    </row>
    <row r="644" spans="1:5" ht="18.75">
      <c r="A644" s="1532" t="s">
        <v>1551</v>
      </c>
      <c r="B644" s="1555" t="s">
        <v>737</v>
      </c>
      <c r="C644" s="1537" t="s">
        <v>179</v>
      </c>
      <c r="E644" s="1538"/>
    </row>
    <row r="645" spans="1:5" ht="18.75">
      <c r="A645" s="1532" t="s">
        <v>1552</v>
      </c>
      <c r="B645" s="1555" t="s">
        <v>738</v>
      </c>
      <c r="C645" s="1537" t="s">
        <v>179</v>
      </c>
      <c r="E645" s="1538"/>
    </row>
    <row r="646" spans="1:5" ht="18.75">
      <c r="A646" s="1532" t="s">
        <v>1553</v>
      </c>
      <c r="B646" s="1555" t="s">
        <v>739</v>
      </c>
      <c r="C646" s="1537" t="s">
        <v>179</v>
      </c>
      <c r="E646" s="1538"/>
    </row>
    <row r="647" spans="1:5" ht="18.75">
      <c r="A647" s="1532" t="s">
        <v>1554</v>
      </c>
      <c r="B647" s="1555" t="s">
        <v>740</v>
      </c>
      <c r="C647" s="1537" t="s">
        <v>179</v>
      </c>
      <c r="E647" s="1538"/>
    </row>
    <row r="648" spans="1:5" ht="18.75">
      <c r="A648" s="1532" t="s">
        <v>1555</v>
      </c>
      <c r="B648" s="1555" t="s">
        <v>741</v>
      </c>
      <c r="C648" s="1537" t="s">
        <v>179</v>
      </c>
      <c r="E648" s="1538"/>
    </row>
    <row r="649" spans="1:5" ht="18.75">
      <c r="A649" s="1532" t="s">
        <v>1556</v>
      </c>
      <c r="B649" s="1555" t="s">
        <v>742</v>
      </c>
      <c r="C649" s="1537" t="s">
        <v>179</v>
      </c>
      <c r="E649" s="1538"/>
    </row>
    <row r="650" spans="1:5" ht="18.75">
      <c r="A650" s="1532" t="s">
        <v>1557</v>
      </c>
      <c r="B650" s="1555" t="s">
        <v>743</v>
      </c>
      <c r="C650" s="1537" t="s">
        <v>179</v>
      </c>
      <c r="E650" s="1538"/>
    </row>
    <row r="651" spans="1:5" ht="18.75">
      <c r="A651" s="1532" t="s">
        <v>1558</v>
      </c>
      <c r="B651" s="1555" t="s">
        <v>744</v>
      </c>
      <c r="C651" s="1537" t="s">
        <v>179</v>
      </c>
      <c r="E651" s="1538"/>
    </row>
    <row r="652" spans="1:5" ht="18.75">
      <c r="A652" s="1532" t="s">
        <v>1559</v>
      </c>
      <c r="B652" s="1555" t="s">
        <v>745</v>
      </c>
      <c r="C652" s="1537" t="s">
        <v>179</v>
      </c>
      <c r="E652" s="1538"/>
    </row>
    <row r="653" spans="1:5" ht="18.75">
      <c r="A653" s="1532" t="s">
        <v>1560</v>
      </c>
      <c r="B653" s="1555" t="s">
        <v>746</v>
      </c>
      <c r="C653" s="1537" t="s">
        <v>179</v>
      </c>
      <c r="E653" s="1538"/>
    </row>
    <row r="654" spans="1:5" ht="18.75">
      <c r="A654" s="1532" t="s">
        <v>1561</v>
      </c>
      <c r="B654" s="1555" t="s">
        <v>747</v>
      </c>
      <c r="C654" s="1537" t="s">
        <v>179</v>
      </c>
      <c r="E654" s="1538"/>
    </row>
    <row r="655" spans="1:5" ht="18.75">
      <c r="A655" s="1532" t="s">
        <v>1562</v>
      </c>
      <c r="B655" s="1555" t="s">
        <v>748</v>
      </c>
      <c r="C655" s="1537" t="s">
        <v>179</v>
      </c>
      <c r="E655" s="1538"/>
    </row>
    <row r="656" spans="1:5" ht="18.75">
      <c r="A656" s="1532" t="s">
        <v>1563</v>
      </c>
      <c r="B656" s="1555" t="s">
        <v>749</v>
      </c>
      <c r="C656" s="1537" t="s">
        <v>179</v>
      </c>
      <c r="E656" s="1538"/>
    </row>
    <row r="657" spans="1:5" ht="18.75">
      <c r="A657" s="1532" t="s">
        <v>1564</v>
      </c>
      <c r="B657" s="1555" t="s">
        <v>750</v>
      </c>
      <c r="C657" s="1537" t="s">
        <v>179</v>
      </c>
      <c r="E657" s="1538"/>
    </row>
    <row r="658" spans="1:5" ht="18.75">
      <c r="A658" s="1532" t="s">
        <v>1565</v>
      </c>
      <c r="B658" s="1555" t="s">
        <v>751</v>
      </c>
      <c r="C658" s="1537" t="s">
        <v>179</v>
      </c>
      <c r="E658" s="1538"/>
    </row>
    <row r="659" spans="1:5" ht="18.75">
      <c r="A659" s="1532" t="s">
        <v>1566</v>
      </c>
      <c r="B659" s="1555" t="s">
        <v>752</v>
      </c>
      <c r="C659" s="1537" t="s">
        <v>179</v>
      </c>
      <c r="E659" s="1538"/>
    </row>
    <row r="660" spans="1:5" ht="20.25" thickBot="1">
      <c r="A660" s="1532" t="s">
        <v>1567</v>
      </c>
      <c r="B660" s="1563" t="s">
        <v>753</v>
      </c>
      <c r="C660" s="1537" t="s">
        <v>179</v>
      </c>
      <c r="E660" s="1538"/>
    </row>
    <row r="661" spans="1:5" ht="18.75">
      <c r="A661" s="1532" t="s">
        <v>1568</v>
      </c>
      <c r="B661" s="1554" t="s">
        <v>1863</v>
      </c>
      <c r="C661" s="1537" t="s">
        <v>179</v>
      </c>
      <c r="E661" s="1538"/>
    </row>
    <row r="662" spans="1:5" ht="18.75">
      <c r="A662" s="1532" t="s">
        <v>1569</v>
      </c>
      <c r="B662" s="1555" t="s">
        <v>1864</v>
      </c>
      <c r="C662" s="1537" t="s">
        <v>179</v>
      </c>
      <c r="E662" s="1538"/>
    </row>
    <row r="663" spans="1:5" ht="18.75">
      <c r="A663" s="1532" t="s">
        <v>1570</v>
      </c>
      <c r="B663" s="1555" t="s">
        <v>1865</v>
      </c>
      <c r="C663" s="1537" t="s">
        <v>179</v>
      </c>
      <c r="E663" s="1538"/>
    </row>
    <row r="664" spans="1:5" ht="18.75">
      <c r="A664" s="1532" t="s">
        <v>1571</v>
      </c>
      <c r="B664" s="1555" t="s">
        <v>1866</v>
      </c>
      <c r="C664" s="1537" t="s">
        <v>179</v>
      </c>
      <c r="E664" s="1538"/>
    </row>
    <row r="665" spans="1:5" ht="18.75">
      <c r="A665" s="1532" t="s">
        <v>1572</v>
      </c>
      <c r="B665" s="1555" t="s">
        <v>1867</v>
      </c>
      <c r="C665" s="1537" t="s">
        <v>179</v>
      </c>
      <c r="E665" s="1538"/>
    </row>
    <row r="666" spans="1:5" ht="18.75">
      <c r="A666" s="1532" t="s">
        <v>1573</v>
      </c>
      <c r="B666" s="1555" t="s">
        <v>1868</v>
      </c>
      <c r="C666" s="1537" t="s">
        <v>179</v>
      </c>
      <c r="E666" s="1538"/>
    </row>
    <row r="667" spans="1:5" ht="18.75">
      <c r="A667" s="1532" t="s">
        <v>1574</v>
      </c>
      <c r="B667" s="1555" t="s">
        <v>1869</v>
      </c>
      <c r="C667" s="1537" t="s">
        <v>179</v>
      </c>
      <c r="E667" s="1538"/>
    </row>
    <row r="668" spans="1:5" ht="18.75">
      <c r="A668" s="1532" t="s">
        <v>1575</v>
      </c>
      <c r="B668" s="1555" t="s">
        <v>1870</v>
      </c>
      <c r="C668" s="1537" t="s">
        <v>179</v>
      </c>
      <c r="E668" s="1538"/>
    </row>
    <row r="669" spans="1:5" ht="18.75">
      <c r="A669" s="1532" t="s">
        <v>1576</v>
      </c>
      <c r="B669" s="1555" t="s">
        <v>1871</v>
      </c>
      <c r="C669" s="1537" t="s">
        <v>179</v>
      </c>
      <c r="E669" s="1538"/>
    </row>
    <row r="670" spans="1:5" ht="18.75">
      <c r="A670" s="1532" t="s">
        <v>1577</v>
      </c>
      <c r="B670" s="1555" t="s">
        <v>1872</v>
      </c>
      <c r="C670" s="1537" t="s">
        <v>179</v>
      </c>
      <c r="E670" s="1538"/>
    </row>
    <row r="671" spans="1:5" ht="18.75">
      <c r="A671" s="1532" t="s">
        <v>1578</v>
      </c>
      <c r="B671" s="1555" t="s">
        <v>1873</v>
      </c>
      <c r="C671" s="1537" t="s">
        <v>179</v>
      </c>
      <c r="E671" s="1538"/>
    </row>
    <row r="672" spans="1:5" ht="18.75">
      <c r="A672" s="1532" t="s">
        <v>1579</v>
      </c>
      <c r="B672" s="1555" t="s">
        <v>1874</v>
      </c>
      <c r="C672" s="1537" t="s">
        <v>179</v>
      </c>
      <c r="E672" s="1538"/>
    </row>
    <row r="673" spans="1:5" ht="18.75">
      <c r="A673" s="1532" t="s">
        <v>1580</v>
      </c>
      <c r="B673" s="1555" t="s">
        <v>1875</v>
      </c>
      <c r="C673" s="1537" t="s">
        <v>179</v>
      </c>
      <c r="E673" s="1538"/>
    </row>
    <row r="674" spans="1:5" ht="18.75">
      <c r="A674" s="1532" t="s">
        <v>1581</v>
      </c>
      <c r="B674" s="1555" t="s">
        <v>1876</v>
      </c>
      <c r="C674" s="1537" t="s">
        <v>179</v>
      </c>
      <c r="E674" s="1538"/>
    </row>
    <row r="675" spans="1:5" ht="18.75">
      <c r="A675" s="1532" t="s">
        <v>1582</v>
      </c>
      <c r="B675" s="1555" t="s">
        <v>1877</v>
      </c>
      <c r="C675" s="1537" t="s">
        <v>179</v>
      </c>
      <c r="E675" s="1538"/>
    </row>
    <row r="676" spans="1:5" ht="18.75">
      <c r="A676" s="1532" t="s">
        <v>1583</v>
      </c>
      <c r="B676" s="1555" t="s">
        <v>1878</v>
      </c>
      <c r="C676" s="1537" t="s">
        <v>179</v>
      </c>
      <c r="E676" s="1538"/>
    </row>
    <row r="677" spans="1:5" ht="18.75">
      <c r="A677" s="1532" t="s">
        <v>1584</v>
      </c>
      <c r="B677" s="1555" t="s">
        <v>1879</v>
      </c>
      <c r="C677" s="1537" t="s">
        <v>179</v>
      </c>
      <c r="E677" s="1538"/>
    </row>
    <row r="678" spans="1:5" ht="18.75">
      <c r="A678" s="1532" t="s">
        <v>1585</v>
      </c>
      <c r="B678" s="1555" t="s">
        <v>1880</v>
      </c>
      <c r="C678" s="1537" t="s">
        <v>179</v>
      </c>
      <c r="E678" s="1538"/>
    </row>
    <row r="679" spans="1:5" ht="18.75">
      <c r="A679" s="1532" t="s">
        <v>1586</v>
      </c>
      <c r="B679" s="1555" t="s">
        <v>1881</v>
      </c>
      <c r="C679" s="1537" t="s">
        <v>179</v>
      </c>
      <c r="E679" s="1538"/>
    </row>
    <row r="680" spans="1:5" ht="18.75">
      <c r="A680" s="1532" t="s">
        <v>1587</v>
      </c>
      <c r="B680" s="1555" t="s">
        <v>1882</v>
      </c>
      <c r="C680" s="1537" t="s">
        <v>179</v>
      </c>
      <c r="E680" s="1538"/>
    </row>
    <row r="681" spans="1:5" ht="18.75">
      <c r="A681" s="1532" t="s">
        <v>1588</v>
      </c>
      <c r="B681" s="1555" t="s">
        <v>1883</v>
      </c>
      <c r="C681" s="1537" t="s">
        <v>179</v>
      </c>
      <c r="E681" s="1538"/>
    </row>
    <row r="682" spans="1:5" ht="19.5" thickBot="1">
      <c r="A682" s="1532" t="s">
        <v>1589</v>
      </c>
      <c r="B682" s="1558" t="s">
        <v>1884</v>
      </c>
      <c r="C682" s="1537" t="s">
        <v>179</v>
      </c>
      <c r="E682" s="1538"/>
    </row>
    <row r="683" spans="1:5" ht="18.75">
      <c r="A683" s="1532" t="s">
        <v>1590</v>
      </c>
      <c r="B683" s="1554" t="s">
        <v>1885</v>
      </c>
      <c r="C683" s="1537" t="s">
        <v>179</v>
      </c>
      <c r="E683" s="1538"/>
    </row>
    <row r="684" spans="1:5" ht="18.75">
      <c r="A684" s="1532" t="s">
        <v>1591</v>
      </c>
      <c r="B684" s="1555" t="s">
        <v>1886</v>
      </c>
      <c r="C684" s="1537" t="s">
        <v>179</v>
      </c>
      <c r="E684" s="1538"/>
    </row>
    <row r="685" spans="1:5" ht="18.75">
      <c r="A685" s="1532" t="s">
        <v>1592</v>
      </c>
      <c r="B685" s="1555" t="s">
        <v>1887</v>
      </c>
      <c r="C685" s="1537" t="s">
        <v>179</v>
      </c>
      <c r="E685" s="1538"/>
    </row>
    <row r="686" spans="1:5" ht="18.75">
      <c r="A686" s="1532" t="s">
        <v>1593</v>
      </c>
      <c r="B686" s="1555" t="s">
        <v>1888</v>
      </c>
      <c r="C686" s="1537" t="s">
        <v>179</v>
      </c>
      <c r="E686" s="1538"/>
    </row>
    <row r="687" spans="1:5" ht="18.75">
      <c r="A687" s="1532" t="s">
        <v>1594</v>
      </c>
      <c r="B687" s="1555" t="s">
        <v>1889</v>
      </c>
      <c r="C687" s="1537" t="s">
        <v>179</v>
      </c>
      <c r="E687" s="1538"/>
    </row>
    <row r="688" spans="1:3" ht="18.75">
      <c r="A688" s="1532" t="s">
        <v>1595</v>
      </c>
      <c r="B688" s="1555" t="s">
        <v>1890</v>
      </c>
      <c r="C688" s="1537" t="s">
        <v>179</v>
      </c>
    </row>
    <row r="689" spans="1:3" ht="18.75">
      <c r="A689" s="1532" t="s">
        <v>1596</v>
      </c>
      <c r="B689" s="1555" t="s">
        <v>1891</v>
      </c>
      <c r="C689" s="1537" t="s">
        <v>179</v>
      </c>
    </row>
    <row r="690" spans="1:3" ht="18.75">
      <c r="A690" s="1532" t="s">
        <v>1597</v>
      </c>
      <c r="B690" s="1555" t="s">
        <v>1892</v>
      </c>
      <c r="C690" s="1537" t="s">
        <v>179</v>
      </c>
    </row>
    <row r="691" spans="1:3" ht="18.75">
      <c r="A691" s="1532" t="s">
        <v>1598</v>
      </c>
      <c r="B691" s="1555" t="s">
        <v>1893</v>
      </c>
      <c r="C691" s="1537" t="s">
        <v>179</v>
      </c>
    </row>
    <row r="692" spans="1:3" ht="19.5">
      <c r="A692" s="1532" t="s">
        <v>1599</v>
      </c>
      <c r="B692" s="1556" t="s">
        <v>1894</v>
      </c>
      <c r="C692" s="1537" t="s">
        <v>179</v>
      </c>
    </row>
    <row r="693" spans="1:3" ht="19.5" thickBot="1">
      <c r="A693" s="1532" t="s">
        <v>1600</v>
      </c>
      <c r="B693" s="1558" t="s">
        <v>1895</v>
      </c>
      <c r="C693" s="1537" t="s">
        <v>179</v>
      </c>
    </row>
    <row r="694" spans="1:3" ht="18.75">
      <c r="A694" s="1532" t="s">
        <v>1601</v>
      </c>
      <c r="B694" s="1554" t="s">
        <v>1896</v>
      </c>
      <c r="C694" s="1537" t="s">
        <v>179</v>
      </c>
    </row>
    <row r="695" spans="1:3" ht="18.75">
      <c r="A695" s="1532" t="s">
        <v>1602</v>
      </c>
      <c r="B695" s="1555" t="s">
        <v>1897</v>
      </c>
      <c r="C695" s="1537" t="s">
        <v>179</v>
      </c>
    </row>
    <row r="696" spans="1:3" ht="18.75">
      <c r="A696" s="1532" t="s">
        <v>1603</v>
      </c>
      <c r="B696" s="1555" t="s">
        <v>1898</v>
      </c>
      <c r="C696" s="1537" t="s">
        <v>179</v>
      </c>
    </row>
    <row r="697" spans="1:3" ht="18.75">
      <c r="A697" s="1532" t="s">
        <v>1604</v>
      </c>
      <c r="B697" s="1555" t="s">
        <v>1899</v>
      </c>
      <c r="C697" s="1537" t="s">
        <v>179</v>
      </c>
    </row>
    <row r="698" spans="1:3" ht="20.25" thickBot="1">
      <c r="A698" s="1532" t="s">
        <v>1605</v>
      </c>
      <c r="B698" s="1563" t="s">
        <v>1900</v>
      </c>
      <c r="C698" s="1537" t="s">
        <v>179</v>
      </c>
    </row>
    <row r="699" spans="1:3" ht="18.75">
      <c r="A699" s="1532" t="s">
        <v>1606</v>
      </c>
      <c r="B699" s="1554" t="s">
        <v>1901</v>
      </c>
      <c r="C699" s="1537" t="s">
        <v>179</v>
      </c>
    </row>
    <row r="700" spans="1:3" ht="18.75">
      <c r="A700" s="1532" t="s">
        <v>1607</v>
      </c>
      <c r="B700" s="1555" t="s">
        <v>1902</v>
      </c>
      <c r="C700" s="1537" t="s">
        <v>179</v>
      </c>
    </row>
    <row r="701" spans="1:3" ht="18.75">
      <c r="A701" s="1532" t="s">
        <v>1608</v>
      </c>
      <c r="B701" s="1555" t="s">
        <v>1903</v>
      </c>
      <c r="C701" s="1537" t="s">
        <v>179</v>
      </c>
    </row>
    <row r="702" spans="1:3" ht="18.75">
      <c r="A702" s="1532" t="s">
        <v>1609</v>
      </c>
      <c r="B702" s="1555" t="s">
        <v>1904</v>
      </c>
      <c r="C702" s="1537" t="s">
        <v>179</v>
      </c>
    </row>
    <row r="703" spans="1:3" ht="18.75">
      <c r="A703" s="1532" t="s">
        <v>1610</v>
      </c>
      <c r="B703" s="1555" t="s">
        <v>1905</v>
      </c>
      <c r="C703" s="1537" t="s">
        <v>179</v>
      </c>
    </row>
    <row r="704" spans="1:3" ht="18.75">
      <c r="A704" s="1532" t="s">
        <v>1611</v>
      </c>
      <c r="B704" s="1555" t="s">
        <v>1906</v>
      </c>
      <c r="C704" s="1537" t="s">
        <v>179</v>
      </c>
    </row>
    <row r="705" spans="1:3" ht="18.75">
      <c r="A705" s="1532" t="s">
        <v>1612</v>
      </c>
      <c r="B705" s="1555" t="s">
        <v>1907</v>
      </c>
      <c r="C705" s="1537" t="s">
        <v>179</v>
      </c>
    </row>
    <row r="706" spans="1:3" ht="18.75">
      <c r="A706" s="1532" t="s">
        <v>1613</v>
      </c>
      <c r="B706" s="1555" t="s">
        <v>1908</v>
      </c>
      <c r="C706" s="1537" t="s">
        <v>179</v>
      </c>
    </row>
    <row r="707" spans="1:3" ht="18.75">
      <c r="A707" s="1532" t="s">
        <v>1614</v>
      </c>
      <c r="B707" s="1555" t="s">
        <v>1909</v>
      </c>
      <c r="C707" s="1537" t="s">
        <v>179</v>
      </c>
    </row>
    <row r="708" spans="1:3" ht="18.75">
      <c r="A708" s="1532" t="s">
        <v>1615</v>
      </c>
      <c r="B708" s="1555" t="s">
        <v>1910</v>
      </c>
      <c r="C708" s="1537" t="s">
        <v>179</v>
      </c>
    </row>
    <row r="709" spans="1:3" ht="20.25" thickBot="1">
      <c r="A709" s="1532" t="s">
        <v>1616</v>
      </c>
      <c r="B709" s="1563" t="s">
        <v>1911</v>
      </c>
      <c r="C709" s="1537" t="s">
        <v>179</v>
      </c>
    </row>
    <row r="710" spans="1:3" ht="18.75">
      <c r="A710" s="1532" t="s">
        <v>1617</v>
      </c>
      <c r="B710" s="1554" t="s">
        <v>1912</v>
      </c>
      <c r="C710" s="1537" t="s">
        <v>179</v>
      </c>
    </row>
    <row r="711" spans="1:3" ht="18.75">
      <c r="A711" s="1532" t="s">
        <v>1618</v>
      </c>
      <c r="B711" s="1555" t="s">
        <v>1913</v>
      </c>
      <c r="C711" s="1537" t="s">
        <v>179</v>
      </c>
    </row>
    <row r="712" spans="1:3" ht="18.75">
      <c r="A712" s="1532" t="s">
        <v>1619</v>
      </c>
      <c r="B712" s="1555" t="s">
        <v>1914</v>
      </c>
      <c r="C712" s="1537" t="s">
        <v>179</v>
      </c>
    </row>
    <row r="713" spans="1:3" ht="18.75">
      <c r="A713" s="1532" t="s">
        <v>1620</v>
      </c>
      <c r="B713" s="1555" t="s">
        <v>1915</v>
      </c>
      <c r="C713" s="1537" t="s">
        <v>179</v>
      </c>
    </row>
    <row r="714" spans="1:3" ht="18.75">
      <c r="A714" s="1532" t="s">
        <v>1621</v>
      </c>
      <c r="B714" s="1555" t="s">
        <v>1916</v>
      </c>
      <c r="C714" s="1537" t="s">
        <v>179</v>
      </c>
    </row>
    <row r="715" spans="1:3" ht="18.75">
      <c r="A715" s="1532" t="s">
        <v>1622</v>
      </c>
      <c r="B715" s="1555" t="s">
        <v>1917</v>
      </c>
      <c r="C715" s="1537" t="s">
        <v>179</v>
      </c>
    </row>
    <row r="716" spans="1:3" ht="18.75">
      <c r="A716" s="1532" t="s">
        <v>1623</v>
      </c>
      <c r="B716" s="1555" t="s">
        <v>1918</v>
      </c>
      <c r="C716" s="1537" t="s">
        <v>179</v>
      </c>
    </row>
    <row r="717" spans="1:3" ht="18.75">
      <c r="A717" s="1532" t="s">
        <v>1624</v>
      </c>
      <c r="B717" s="1555" t="s">
        <v>1919</v>
      </c>
      <c r="C717" s="1537" t="s">
        <v>179</v>
      </c>
    </row>
    <row r="718" spans="1:3" ht="18.75">
      <c r="A718" s="1532" t="s">
        <v>1625</v>
      </c>
      <c r="B718" s="1555" t="s">
        <v>1920</v>
      </c>
      <c r="C718" s="1537" t="s">
        <v>179</v>
      </c>
    </row>
    <row r="719" spans="1:3" ht="20.25" thickBot="1">
      <c r="A719" s="1532" t="s">
        <v>1626</v>
      </c>
      <c r="B719" s="1563" t="s">
        <v>1921</v>
      </c>
      <c r="C719" s="1537" t="s">
        <v>179</v>
      </c>
    </row>
    <row r="720" spans="1:3" ht="18.75">
      <c r="A720" s="1532" t="s">
        <v>1627</v>
      </c>
      <c r="B720" s="1554" t="s">
        <v>1922</v>
      </c>
      <c r="C720" s="1537" t="s">
        <v>179</v>
      </c>
    </row>
    <row r="721" spans="1:3" ht="18.75">
      <c r="A721" s="1532" t="s">
        <v>1628</v>
      </c>
      <c r="B721" s="1555" t="s">
        <v>1923</v>
      </c>
      <c r="C721" s="1537" t="s">
        <v>179</v>
      </c>
    </row>
    <row r="722" spans="1:3" ht="18.75">
      <c r="A722" s="1532" t="s">
        <v>1629</v>
      </c>
      <c r="B722" s="1555" t="s">
        <v>1924</v>
      </c>
      <c r="C722" s="1537" t="s">
        <v>179</v>
      </c>
    </row>
    <row r="723" spans="1:3" ht="18.75">
      <c r="A723" s="1532" t="s">
        <v>1630</v>
      </c>
      <c r="B723" s="1555" t="s">
        <v>1925</v>
      </c>
      <c r="C723" s="1537" t="s">
        <v>179</v>
      </c>
    </row>
    <row r="724" spans="1:3" ht="20.25" thickBot="1">
      <c r="A724" s="1532" t="s">
        <v>1631</v>
      </c>
      <c r="B724" s="1563" t="s">
        <v>1926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781</v>
      </c>
      <c r="B726" s="1567" t="s">
        <v>780</v>
      </c>
      <c r="C726" s="1568" t="s">
        <v>781</v>
      </c>
    </row>
    <row r="727" spans="1:3" ht="14.25">
      <c r="A727" s="1569"/>
      <c r="B727" s="1570">
        <v>44957</v>
      </c>
      <c r="C727" s="1569" t="s">
        <v>1632</v>
      </c>
    </row>
    <row r="728" spans="1:3" ht="14.25">
      <c r="A728" s="1569"/>
      <c r="B728" s="1570">
        <v>44985</v>
      </c>
      <c r="C728" s="1569" t="s">
        <v>1633</v>
      </c>
    </row>
    <row r="729" spans="1:3" ht="14.25">
      <c r="A729" s="1569"/>
      <c r="B729" s="1570">
        <v>45016</v>
      </c>
      <c r="C729" s="1569" t="s">
        <v>1634</v>
      </c>
    </row>
    <row r="730" spans="1:3" ht="14.25">
      <c r="A730" s="1569"/>
      <c r="B730" s="1570">
        <v>45046</v>
      </c>
      <c r="C730" s="1569" t="s">
        <v>1635</v>
      </c>
    </row>
    <row r="731" spans="1:3" ht="14.25">
      <c r="A731" s="1569"/>
      <c r="B731" s="1570">
        <v>45077</v>
      </c>
      <c r="C731" s="1569" t="s">
        <v>1636</v>
      </c>
    </row>
    <row r="732" spans="1:3" ht="14.25">
      <c r="A732" s="1569"/>
      <c r="B732" s="1570">
        <v>45107</v>
      </c>
      <c r="C732" s="1569" t="s">
        <v>1637</v>
      </c>
    </row>
    <row r="733" spans="1:3" ht="14.25">
      <c r="A733" s="1569"/>
      <c r="B733" s="1570">
        <v>45138</v>
      </c>
      <c r="C733" s="1569" t="s">
        <v>1638</v>
      </c>
    </row>
    <row r="734" spans="1:3" ht="14.25">
      <c r="A734" s="1569"/>
      <c r="B734" s="1570">
        <v>45169</v>
      </c>
      <c r="C734" s="1569" t="s">
        <v>1639</v>
      </c>
    </row>
    <row r="735" spans="1:3" ht="14.25">
      <c r="A735" s="1569"/>
      <c r="B735" s="1570">
        <v>45199</v>
      </c>
      <c r="C735" s="1569" t="s">
        <v>1640</v>
      </c>
    </row>
    <row r="736" spans="1:3" ht="14.25">
      <c r="A736" s="1569"/>
      <c r="B736" s="1570">
        <v>45230</v>
      </c>
      <c r="C736" s="1569" t="s">
        <v>1641</v>
      </c>
    </row>
    <row r="737" spans="1:3" ht="14.25">
      <c r="A737" s="1569"/>
      <c r="B737" s="1570">
        <v>45260</v>
      </c>
      <c r="C737" s="1569" t="s">
        <v>1642</v>
      </c>
    </row>
    <row r="738" spans="1:3" ht="14.25">
      <c r="A738" s="1569"/>
      <c r="B738" s="1570">
        <v>45291</v>
      </c>
      <c r="C738" s="1569" t="s">
        <v>1643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D6" sqref="AD6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695</v>
      </c>
      <c r="B1" s="61">
        <v>137</v>
      </c>
      <c r="I1" s="61"/>
    </row>
    <row r="2" spans="1:9" ht="12.75">
      <c r="A2" s="61" t="s">
        <v>696</v>
      </c>
      <c r="B2" s="61" t="s">
        <v>2043</v>
      </c>
      <c r="I2" s="61"/>
    </row>
    <row r="3" spans="1:9" ht="12.75">
      <c r="A3" s="61" t="s">
        <v>697</v>
      </c>
      <c r="B3" s="61" t="s">
        <v>2180</v>
      </c>
      <c r="I3" s="61"/>
    </row>
    <row r="4" spans="1:9" ht="15.75">
      <c r="A4" s="61" t="s">
        <v>698</v>
      </c>
      <c r="B4" s="61" t="s">
        <v>2044</v>
      </c>
      <c r="C4" s="66"/>
      <c r="I4" s="61"/>
    </row>
    <row r="5" spans="1:3" ht="31.5" customHeight="1">
      <c r="A5" s="61" t="s">
        <v>699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1238</v>
      </c>
      <c r="I8" s="61"/>
    </row>
    <row r="9" ht="12.75">
      <c r="I9" s="61"/>
    </row>
    <row r="10" ht="12.75">
      <c r="I10" s="61"/>
    </row>
    <row r="11" spans="1:21" ht="18">
      <c r="A11" s="61" t="s">
        <v>778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949">
        <f>$B$7</f>
        <v>0</v>
      </c>
      <c r="J14" s="1950"/>
      <c r="K14" s="195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459</v>
      </c>
      <c r="M15" s="406" t="s">
        <v>822</v>
      </c>
      <c r="N15" s="237"/>
      <c r="O15" s="1351" t="s">
        <v>1239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941">
        <f>$B$9</f>
        <v>0</v>
      </c>
      <c r="J16" s="1942"/>
      <c r="K16" s="194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2009">
        <f>$B$12</f>
        <v>0</v>
      </c>
      <c r="J19" s="2010"/>
      <c r="K19" s="2011"/>
      <c r="L19" s="410" t="s">
        <v>877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878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460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700</v>
      </c>
      <c r="L23" s="1985" t="str">
        <f>CONCATENATE("Уточнен план ",$C$3)</f>
        <v>Уточнен план </v>
      </c>
      <c r="M23" s="1986"/>
      <c r="N23" s="1986"/>
      <c r="O23" s="1987"/>
      <c r="P23" s="1994" t="str">
        <f>CONCATENATE("Отчет ",$C$3)</f>
        <v>Отчет </v>
      </c>
      <c r="Q23" s="1995"/>
      <c r="R23" s="1995"/>
      <c r="S23" s="199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461</v>
      </c>
      <c r="K24" s="252" t="s">
        <v>701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72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730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758" t="s">
        <v>2062</v>
      </c>
      <c r="J27" s="1447">
        <f>VLOOKUP(K28,EBK_DEIN2,2,FALSE)</f>
        <v>0</v>
      </c>
      <c r="K27" s="1446" t="s">
        <v>779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371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702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974" t="s">
        <v>731</v>
      </c>
      <c r="K30" s="197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732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733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970" t="s">
        <v>734</v>
      </c>
      <c r="K33" s="197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735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736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587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588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589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972" t="s">
        <v>189</v>
      </c>
      <c r="K39" s="197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896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858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860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968" t="s">
        <v>194</v>
      </c>
      <c r="K47" s="1969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970" t="s">
        <v>195</v>
      </c>
      <c r="K48" s="197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861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788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897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300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964" t="s">
        <v>267</v>
      </c>
      <c r="K66" s="196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898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899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900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964" t="s">
        <v>709</v>
      </c>
      <c r="K70" s="196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964" t="s">
        <v>214</v>
      </c>
      <c r="K76" s="196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301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964" t="s">
        <v>216</v>
      </c>
      <c r="K79" s="1965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966" t="s">
        <v>217</v>
      </c>
      <c r="K80" s="1967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966" t="s">
        <v>218</v>
      </c>
      <c r="K81" s="1967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966" t="s">
        <v>1648</v>
      </c>
      <c r="K82" s="1967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964" t="s">
        <v>219</v>
      </c>
      <c r="K83" s="196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703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1645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2055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964" t="s">
        <v>228</v>
      </c>
      <c r="K98" s="1965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964" t="s">
        <v>229</v>
      </c>
      <c r="K99" s="1965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964" t="s">
        <v>230</v>
      </c>
      <c r="K100" s="1965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756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964" t="s">
        <v>231</v>
      </c>
      <c r="K101" s="196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964" t="s">
        <v>1649</v>
      </c>
      <c r="K108" s="196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964" t="s">
        <v>1646</v>
      </c>
      <c r="K112" s="1965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964" t="s">
        <v>1647</v>
      </c>
      <c r="K113" s="1965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966" t="s">
        <v>241</v>
      </c>
      <c r="K114" s="1967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964" t="s">
        <v>268</v>
      </c>
      <c r="K115" s="196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269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270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962" t="s">
        <v>242</v>
      </c>
      <c r="K118" s="1963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962" t="s">
        <v>243</v>
      </c>
      <c r="K119" s="1963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610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611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612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613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614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962" t="s">
        <v>615</v>
      </c>
      <c r="K127" s="1963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302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616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962" t="s">
        <v>673</v>
      </c>
      <c r="K130" s="1963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964" t="s">
        <v>674</v>
      </c>
      <c r="K131" s="196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675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676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677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678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957" t="s">
        <v>901</v>
      </c>
      <c r="K136" s="1958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679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756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680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756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681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756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959" t="s">
        <v>682</v>
      </c>
      <c r="K140" s="1960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959" t="s">
        <v>682</v>
      </c>
      <c r="K141" s="1960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728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804" ht="12.75"/>
    <row r="808" ht="12.75"/>
    <row r="809" ht="12.75"/>
    <row r="834" ht="12.75"/>
    <row r="884" ht="12.75"/>
    <row r="885" ht="12.75"/>
    <row r="886" ht="12.75"/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6" operator="equal" stopIfTrue="1">
      <formula>0</formula>
    </cfRule>
  </conditionalFormatting>
  <conditionalFormatting sqref="L21">
    <cfRule type="cellIs" priority="18" dxfId="136" operator="equal" stopIfTrue="1">
      <formula>98</formula>
    </cfRule>
    <cfRule type="cellIs" priority="19" dxfId="137" operator="equal" stopIfTrue="1">
      <formula>96</formula>
    </cfRule>
    <cfRule type="cellIs" priority="20" dxfId="138" operator="equal" stopIfTrue="1">
      <formula>42</formula>
    </cfRule>
    <cfRule type="cellIs" priority="21" dxfId="139" operator="equal" stopIfTrue="1">
      <formula>97</formula>
    </cfRule>
    <cfRule type="cellIs" priority="22" dxfId="140" operator="equal" stopIfTrue="1">
      <formula>33</formula>
    </cfRule>
  </conditionalFormatting>
  <conditionalFormatting sqref="M21">
    <cfRule type="cellIs" priority="13" dxfId="140" operator="equal" stopIfTrue="1">
      <formula>"ЧУЖДИ СРЕДСТВА"</formula>
    </cfRule>
    <cfRule type="cellIs" priority="14" dxfId="139" operator="equal" stopIfTrue="1">
      <formula>"СЕС - ДМП"</formula>
    </cfRule>
    <cfRule type="cellIs" priority="15" dxfId="138" operator="equal" stopIfTrue="1">
      <formula>"СЕС - РА"</formula>
    </cfRule>
    <cfRule type="cellIs" priority="16" dxfId="137" operator="equal" stopIfTrue="1">
      <formula>"СЕС - ДЕС"</formula>
    </cfRule>
    <cfRule type="cellIs" priority="17" dxfId="136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0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2023-08-08T07:25:22Z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